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'Лист3'!$16:$16</definedName>
    <definedName name="_xlnm.Print_Area" localSheetId="0">'Лист1'!$A$2:$H$109</definedName>
    <definedName name="_xlnm.Print_Area" localSheetId="2">'Лист3'!$A$2:$H$108</definedName>
  </definedNames>
  <calcPr fullCalcOnLoad="1"/>
</workbook>
</file>

<file path=xl/sharedStrings.xml><?xml version="1.0" encoding="utf-8"?>
<sst xmlns="http://schemas.openxmlformats.org/spreadsheetml/2006/main" count="320" uniqueCount="147">
  <si>
    <t>ЗАТВЕРДЖЕНО</t>
  </si>
  <si>
    <t>Наказ Міністерства</t>
  </si>
  <si>
    <t>економічного розвитку</t>
  </si>
  <si>
    <t>і торгівлі України</t>
  </si>
  <si>
    <t>15.09.2014  № 1106</t>
  </si>
  <si>
    <t>(найменування замовника,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</si>
  <si>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</si>
  <si>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</si>
  <si>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</si>
  <si>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</si>
  <si>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</si>
  <si>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</si>
  <si>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М. П.</t>
  </si>
  <si>
    <t>Секретар комітету з конкурсних торгів</t>
  </si>
  <si>
    <t>(ініціали та прізвище)</t>
  </si>
  <si>
    <t>13.92.2</t>
  </si>
  <si>
    <t>Вироби текстильні готові, інші</t>
  </si>
  <si>
    <t>17.23.1</t>
  </si>
  <si>
    <t>Вироби канцелярські, паперові</t>
  </si>
  <si>
    <t>17.21.1</t>
  </si>
  <si>
    <t>Папір і картон гофровані, паперова та картонна тара</t>
  </si>
  <si>
    <t>47.00.58</t>
  </si>
  <si>
    <t>20.41.3</t>
  </si>
  <si>
    <t>Мило, засоби мийні та засоби чищення</t>
  </si>
  <si>
    <t>22.29.2</t>
  </si>
  <si>
    <t>25.99.2</t>
  </si>
  <si>
    <t>Вироби з недорогоцінних металів, інші</t>
  </si>
  <si>
    <t>27.40.2</t>
  </si>
  <si>
    <t>Лампи та світильники</t>
  </si>
  <si>
    <t>58.14.1</t>
  </si>
  <si>
    <t>Журнали, друковані періодичні видання</t>
  </si>
  <si>
    <t>Ремонт іншого устаткування</t>
  </si>
  <si>
    <t>Збирання беспечних відходів непридатних для вторинного використання</t>
  </si>
  <si>
    <t>Будування нежитлових будівель (нове будівництво, реконструкція, капітальний і поточні ремонти)</t>
  </si>
  <si>
    <t>Монтаж систем охоронної сигналізації, Монтаж систем пожежної сигналізації</t>
  </si>
  <si>
    <t>Роботи монтажні, інші, н. в. і. у.</t>
  </si>
  <si>
    <t>Послуги провідного електрозв"язку</t>
  </si>
  <si>
    <t>Комп"ютерне програмування</t>
  </si>
  <si>
    <t>Послуги архітектурні щодо # нежитлових будівель</t>
  </si>
  <si>
    <t>Послуги інженерні щодо # водопостачання каналізації та дренування</t>
  </si>
  <si>
    <t>Послуги щодо очищування, інші</t>
  </si>
  <si>
    <t>Ремонтування комп"ютерів і перферійного устаткування</t>
  </si>
  <si>
    <t>33.19.1</t>
  </si>
  <si>
    <t>38.11.2</t>
  </si>
  <si>
    <t>41.00.4</t>
  </si>
  <si>
    <t>43.21.10</t>
  </si>
  <si>
    <t>43.29.19</t>
  </si>
  <si>
    <t>61.10</t>
  </si>
  <si>
    <t>62.01</t>
  </si>
  <si>
    <t>71.11</t>
  </si>
  <si>
    <t>71.12</t>
  </si>
  <si>
    <t>81.29.1</t>
  </si>
  <si>
    <t>95.11.1</t>
  </si>
  <si>
    <t>95.29.13</t>
  </si>
  <si>
    <t>Послуги щодо технічного випробування й аналізування</t>
  </si>
  <si>
    <t>71.20.1</t>
  </si>
  <si>
    <t>Разом по КЕКВ 2210</t>
  </si>
  <si>
    <t>Разом по КЕКВ 2240</t>
  </si>
  <si>
    <t>Закупівля пари та горячої води; постачання пари та горячої води</t>
  </si>
  <si>
    <t>Вода природна</t>
  </si>
  <si>
    <t>Послуги каналізаційні</t>
  </si>
  <si>
    <t>Енергія електрична</t>
  </si>
  <si>
    <t>35.30.1</t>
  </si>
  <si>
    <t>36.00.1</t>
  </si>
  <si>
    <t>37.00.1</t>
  </si>
  <si>
    <t xml:space="preserve">35.11.1 </t>
  </si>
  <si>
    <t xml:space="preserve"> Окремі заходи по реалізації державних (регіональних) програм, не віднесені до заходів розвитку</t>
  </si>
  <si>
    <t>85.59.19</t>
  </si>
  <si>
    <t>Послуги посередників щодо оптової торгівлі іграми, іграшками, спортивними товарами, велосипедами, книжками, газетами, журналами, канцелярським папером, музичними інструментами, годинниками, ювелірними виробами, фотографічним і оптичним устаткованням</t>
  </si>
  <si>
    <t>46.18.12</t>
  </si>
  <si>
    <t>Разом по КЕКВ 3110</t>
  </si>
  <si>
    <t>Разом по КЕКВ 2271</t>
  </si>
  <si>
    <t>Разом по КЕКВ 2272</t>
  </si>
  <si>
    <t>Разом по КЕКВ 2273</t>
  </si>
  <si>
    <t>Разом по КЕКВ 2282</t>
  </si>
  <si>
    <t>Комунальний початковий спеціалізований мистецький навчальний заклад   «Дитяча музична школа №5 ім Римського-Корсакова» 02220349</t>
  </si>
  <si>
    <t xml:space="preserve">        </t>
  </si>
  <si>
    <t xml:space="preserve"> (ініціали та прізвище)</t>
  </si>
  <si>
    <t>Т В Яншина</t>
  </si>
  <si>
    <t>С В Герасімова</t>
  </si>
  <si>
    <t>Папір газетний, папір ручного виготовлення та інші некрейдований папір або картон для графічних цілей</t>
  </si>
  <si>
    <t>Вироби з дроту, ланцюги та пружини</t>
  </si>
  <si>
    <t>Елементи первинні, первинні батареї та частини до них</t>
  </si>
  <si>
    <t>Гума регенерована в первинних формах або як пластина, листи чи стрічки</t>
  </si>
  <si>
    <t>Тканини бавовняні</t>
  </si>
  <si>
    <t>Папір побутовий і туалетний та папкрова продукція</t>
  </si>
  <si>
    <t>Предмети одягу та аксесуари одягу з вулканізованої гуми</t>
  </si>
  <si>
    <t>17.12.1</t>
  </si>
  <si>
    <t>25.93.1</t>
  </si>
  <si>
    <t>27.20.1</t>
  </si>
  <si>
    <t>22.19.1</t>
  </si>
  <si>
    <t>13.20.2</t>
  </si>
  <si>
    <t>17.22.1</t>
  </si>
  <si>
    <t>22.19.6</t>
  </si>
  <si>
    <t>22.22.1</t>
  </si>
  <si>
    <t>Лампи розжарювання та газорозрядні електричні. Лампи дугові</t>
  </si>
  <si>
    <t>27.40.1</t>
  </si>
  <si>
    <t>Папір і картон оброблений</t>
  </si>
  <si>
    <t>Додаток до РІЧНОГО ПЛАНУ ЗАКУПІВЕЛЬ/</t>
  </si>
  <si>
    <t xml:space="preserve">річного плану закупівель, що здійснюються без проведення процедур закупівель </t>
  </si>
  <si>
    <t>17.12.7</t>
  </si>
  <si>
    <t>Фортепіано, органи та інші струнні й духові музичні інструменти; метрономи, камертони; механізми музичних скриньок</t>
  </si>
  <si>
    <t>32.20.1</t>
  </si>
  <si>
    <t xml:space="preserve">Голова комітету з конкурсних торгів </t>
  </si>
  <si>
    <t>сопроводит. письмо</t>
  </si>
  <si>
    <t>43.22.1</t>
  </si>
  <si>
    <t>Монтаж водопровідних, каналізаційних, систем опалювання, вентиляції та кондиціювання повітря</t>
  </si>
  <si>
    <t>43.39.1</t>
  </si>
  <si>
    <t>Роботи будівельні опоряджувальні, облицювальні та оздоблювальні, інші</t>
  </si>
  <si>
    <t>32.20.2</t>
  </si>
  <si>
    <t>Частини та прилади до музичних інструментів</t>
  </si>
  <si>
    <t>Кредиторська заборгованність 2014 р</t>
  </si>
  <si>
    <t>Залишок коштів на 2015 р КЕКВ 2240</t>
  </si>
  <si>
    <t>дод уг</t>
  </si>
  <si>
    <t>дог</t>
  </si>
  <si>
    <t>Послуги щодо висушування, просочування та хімічного оброблювання деревини; роботи субпідрядні як частина виробництва розпиляної чи струганої деревини</t>
  </si>
  <si>
    <t>16.10.9</t>
  </si>
  <si>
    <t>дог № 11/1 від 10.02.15</t>
  </si>
  <si>
    <t>63.11.1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</si>
  <si>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</si>
  <si>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</si>
  <si>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2015 рік зі змінами</t>
  </si>
  <si>
    <t>Папір і картон оброблені</t>
  </si>
  <si>
    <t>Вироби пластмасові інші,н. в. і. у.</t>
  </si>
  <si>
    <t>32.99.1</t>
  </si>
  <si>
    <t>Ручки для писання та олівці</t>
  </si>
  <si>
    <t>20.52.1</t>
  </si>
  <si>
    <t>Клеї</t>
  </si>
  <si>
    <t>14.12.3</t>
  </si>
  <si>
    <t>Одяг робочий, інший</t>
  </si>
  <si>
    <t>дог 347</t>
  </si>
  <si>
    <r>
      <t xml:space="preserve">Затверджений рішенням комітету з конкурсних торгів від </t>
    </r>
    <r>
      <rPr>
        <sz val="14"/>
        <color indexed="10"/>
        <rFont val="Times New Roman"/>
        <family val="1"/>
      </rPr>
      <t>__________ № _______.</t>
    </r>
  </si>
  <si>
    <t>Тара пластмасова (22.22.11-Мішки та пакети, зокрема конусоподібні, з полімерів етилену)</t>
  </si>
  <si>
    <t>Ремонтування та технічне обслуговування музичних інструментів</t>
  </si>
  <si>
    <t>27.11.5</t>
  </si>
  <si>
    <t xml:space="preserve">Елементи баластні до розрядних ламп або трубок; перетворювачі статичні; дроселі та котушки індуктивності, інші </t>
  </si>
  <si>
    <t>25.73.3</t>
  </si>
  <si>
    <t>Інструменти ручні, інші</t>
  </si>
  <si>
    <t>Папір побутовий і туалетний та папірова продукція</t>
  </si>
  <si>
    <t>35.12.1</t>
  </si>
  <si>
    <t>Передавання електричної енергії</t>
  </si>
  <si>
    <t>дог 70 від 24.02.15</t>
  </si>
  <si>
    <t>38.12.1</t>
  </si>
  <si>
    <t>Збирання небезпечних відходів</t>
  </si>
  <si>
    <t>дог 0310/1У від 10,03,2015</t>
  </si>
  <si>
    <t>Ремонтування комп"ютерів і перефірійного устаткування</t>
  </si>
  <si>
    <t>дог 03-10 від 10,03,15; дог 03-16 від 16,03,15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</si>
</sst>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</numFmts>
  <fonts count="1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22"/>
      <color indexed="10"/>
      <name val="Arial"/>
      <family val="2"/>
    </font>
    <font>
      <sz val="14"/>
      <name val="Arial"/>
      <family val="0"/>
    </font>
    <font>
      <b/>
      <sz val="14"/>
      <name val="Tahoma"/>
      <family val="0"/>
    </font>
    <font>
      <sz val="14"/>
      <color indexed="10"/>
      <name val="Times New Roman"/>
      <family val="1"/>
    </font>
    <font>
      <sz val="14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3" xfId="17" applyNumberFormat="1" applyFont="1" applyFill="1" applyBorder="1" applyAlignment="1" applyProtection="1">
      <alignment horizontal="left" vertical="center"/>
      <protection/>
    </xf>
    <xf numFmtId="0" fontId="1" fillId="0" borderId="3" xfId="17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9" fontId="2" fillId="0" borderId="3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3" xfId="17" applyNumberFormat="1" applyFont="1" applyFill="1" applyBorder="1" applyAlignment="1" applyProtection="1">
      <alignment vertical="center"/>
      <protection/>
    </xf>
    <xf numFmtId="0" fontId="2" fillId="0" borderId="3" xfId="17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7" fillId="2" borderId="3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2" fontId="2" fillId="0" borderId="3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17" applyNumberFormat="1" applyFont="1" applyFill="1" applyBorder="1" applyAlignment="1" applyProtection="1">
      <alignment horizontal="left" vertical="center" wrapText="1"/>
      <protection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8" xfId="0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2" fontId="4" fillId="0" borderId="3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8" fillId="0" borderId="0" xfId="0" applyNumberFormat="1" applyFont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left" indent="15"/>
    </xf>
    <xf numFmtId="0" fontId="8" fillId="0" borderId="9" xfId="0" applyFont="1" applyBorder="1" applyAlignment="1">
      <alignment/>
    </xf>
    <xf numFmtId="0" fontId="2" fillId="0" borderId="0" xfId="0" applyFont="1" applyAlignment="1">
      <alignment horizontal="left" indent="15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1" fillId="0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17" applyNumberFormat="1" applyFont="1" applyFill="1" applyBorder="1" applyAlignment="1" applyProtection="1">
      <alignment horizontal="center" vertical="center" wrapText="1"/>
      <protection/>
    </xf>
    <xf numFmtId="0" fontId="2" fillId="0" borderId="12" xfId="17" applyNumberFormat="1" applyFont="1" applyFill="1" applyBorder="1" applyAlignment="1" applyProtection="1">
      <alignment horizontal="center" vertical="center" wrapText="1"/>
      <protection/>
    </xf>
    <xf numFmtId="0" fontId="2" fillId="0" borderId="4" xfId="17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75" zoomScaleSheetLayoutView="75" workbookViewId="0" topLeftCell="A75">
      <selection activeCell="B6" sqref="B6"/>
    </sheetView>
  </sheetViews>
  <sheetFormatPr defaultColWidth="9.140625" defaultRowHeight="12.75"/>
  <cols>
    <col min="1" max="1" width="18.421875" style="0" customWidth="1"/>
    <col min="2" max="2" width="85.00390625" style="0" customWidth="1"/>
    <col min="3" max="3" width="20.140625" style="0" customWidth="1"/>
    <col min="4" max="4" width="27.00390625" style="0" customWidth="1"/>
    <col min="5" max="5" width="19.57421875" style="0" customWidth="1"/>
    <col min="6" max="6" width="21.140625" style="0" customWidth="1"/>
    <col min="7" max="7" width="4.00390625" style="0" hidden="1" customWidth="1"/>
    <col min="8" max="8" width="26.421875" style="0" customWidth="1"/>
    <col min="9" max="9" width="64.421875" style="0" customWidth="1"/>
  </cols>
  <sheetData>
    <row r="1" spans="2:8" ht="58.5" customHeight="1">
      <c r="B1" s="30"/>
      <c r="C1" s="29"/>
      <c r="D1" s="29"/>
      <c r="E1" s="29"/>
      <c r="F1" s="29"/>
      <c r="G1" s="29"/>
      <c r="H1" s="29"/>
    </row>
    <row r="2" ht="15.75">
      <c r="F2" s="27" t="s">
        <v>0</v>
      </c>
    </row>
    <row r="3" ht="15.75">
      <c r="F3" s="27" t="s">
        <v>1</v>
      </c>
    </row>
    <row r="4" ht="15.75">
      <c r="F4" s="27" t="s">
        <v>2</v>
      </c>
    </row>
    <row r="5" ht="15.75">
      <c r="F5" s="27" t="s">
        <v>3</v>
      </c>
    </row>
    <row r="6" ht="15.75">
      <c r="F6" s="27" t="s">
        <v>4</v>
      </c>
    </row>
    <row r="7" ht="15.75">
      <c r="B7" s="1"/>
    </row>
    <row r="8" ht="15.75">
      <c r="B8" s="1"/>
    </row>
    <row r="9" spans="1:8" ht="37.5" customHeight="1">
      <c r="A9" s="97" t="s">
        <v>98</v>
      </c>
      <c r="B9" s="97"/>
      <c r="C9" s="97"/>
      <c r="D9" s="97"/>
      <c r="E9" s="97"/>
      <c r="F9" s="97"/>
      <c r="G9" s="97"/>
      <c r="H9" s="97"/>
    </row>
    <row r="10" spans="1:8" ht="18.75">
      <c r="A10" s="97" t="s">
        <v>99</v>
      </c>
      <c r="B10" s="97"/>
      <c r="C10" s="97"/>
      <c r="D10" s="97"/>
      <c r="E10" s="97"/>
      <c r="F10" s="97"/>
      <c r="G10" s="97"/>
      <c r="H10" s="97"/>
    </row>
    <row r="11" spans="1:8" ht="18.75">
      <c r="A11" s="97" t="s">
        <v>121</v>
      </c>
      <c r="B11" s="97"/>
      <c r="C11" s="97"/>
      <c r="D11" s="97"/>
      <c r="E11" s="97"/>
      <c r="F11" s="97"/>
      <c r="G11" s="97"/>
      <c r="H11" s="97"/>
    </row>
    <row r="12" spans="1:8" ht="36" customHeight="1">
      <c r="A12" s="98" t="s">
        <v>75</v>
      </c>
      <c r="B12" s="98"/>
      <c r="C12" s="98"/>
      <c r="D12" s="98"/>
      <c r="E12" s="98"/>
      <c r="F12" s="98"/>
      <c r="G12" s="98"/>
      <c r="H12" s="98"/>
    </row>
    <row r="13" spans="1:8" ht="12.75">
      <c r="A13" s="89" t="s">
        <v>5</v>
      </c>
      <c r="B13" s="89"/>
      <c r="C13" s="89"/>
      <c r="D13" s="89"/>
      <c r="E13" s="89"/>
      <c r="F13" s="89"/>
      <c r="G13" s="89"/>
      <c r="H13" s="89"/>
    </row>
    <row r="14" ht="12.75">
      <c r="B14" s="2"/>
    </row>
    <row r="15" spans="2:8" ht="13.5" thickBot="1">
      <c r="B15" s="2"/>
      <c r="H15" s="31"/>
    </row>
    <row r="16" spans="1:9" ht="101.25" customHeight="1">
      <c r="A16" s="90" t="s">
        <v>6</v>
      </c>
      <c r="B16" s="90"/>
      <c r="C16" s="41" t="s">
        <v>7</v>
      </c>
      <c r="D16" s="67" t="s">
        <v>8</v>
      </c>
      <c r="E16" s="41" t="s">
        <v>9</v>
      </c>
      <c r="F16" s="68" t="s">
        <v>10</v>
      </c>
      <c r="G16" s="42"/>
      <c r="H16" s="43" t="s">
        <v>11</v>
      </c>
      <c r="I16" s="43" t="s">
        <v>10</v>
      </c>
    </row>
    <row r="17" spans="1:9" ht="18.75" hidden="1">
      <c r="A17" s="13" t="s">
        <v>91</v>
      </c>
      <c r="B17" s="14" t="s">
        <v>84</v>
      </c>
      <c r="C17" s="91">
        <v>2210</v>
      </c>
      <c r="D17" s="15"/>
      <c r="E17" s="22"/>
      <c r="F17" s="7"/>
      <c r="H17" s="11"/>
      <c r="I17" s="7"/>
    </row>
    <row r="18" spans="1:9" ht="18.75" hidden="1">
      <c r="A18" s="13" t="s">
        <v>15</v>
      </c>
      <c r="B18" s="14" t="s">
        <v>16</v>
      </c>
      <c r="C18" s="92"/>
      <c r="D18" s="15"/>
      <c r="E18" s="23"/>
      <c r="F18" s="7"/>
      <c r="H18" s="8"/>
      <c r="I18" s="7"/>
    </row>
    <row r="19" spans="1:9" ht="31.5" hidden="1">
      <c r="A19" s="16" t="s">
        <v>87</v>
      </c>
      <c r="B19" s="14" t="s">
        <v>80</v>
      </c>
      <c r="C19" s="92"/>
      <c r="D19" s="15"/>
      <c r="E19" s="23"/>
      <c r="F19" s="7"/>
      <c r="H19" s="11"/>
      <c r="I19" s="7"/>
    </row>
    <row r="20" spans="1:9" ht="18.75" hidden="1">
      <c r="A20" s="16" t="s">
        <v>100</v>
      </c>
      <c r="B20" s="14" t="s">
        <v>97</v>
      </c>
      <c r="C20" s="92"/>
      <c r="D20" s="15"/>
      <c r="E20" s="23"/>
      <c r="F20" s="7"/>
      <c r="H20" s="8"/>
      <c r="I20" s="7"/>
    </row>
    <row r="21" spans="1:9" ht="0.75" customHeight="1">
      <c r="A21" s="16" t="s">
        <v>128</v>
      </c>
      <c r="B21" s="38" t="s">
        <v>129</v>
      </c>
      <c r="C21" s="92"/>
      <c r="D21" s="35"/>
      <c r="E21" s="36"/>
      <c r="F21" s="7"/>
      <c r="H21" s="8"/>
      <c r="I21" s="7"/>
    </row>
    <row r="22" spans="1:9" s="72" customFormat="1" ht="27" customHeight="1">
      <c r="A22" s="16" t="s">
        <v>100</v>
      </c>
      <c r="B22" s="38" t="s">
        <v>122</v>
      </c>
      <c r="C22" s="92"/>
      <c r="D22" s="71">
        <f>2056.2+2031+243+625.8</f>
        <v>4956</v>
      </c>
      <c r="E22" s="23"/>
      <c r="F22" s="7"/>
      <c r="H22" s="8"/>
      <c r="I22" s="37">
        <f>243+2031+2056.2+625.8</f>
        <v>4956</v>
      </c>
    </row>
    <row r="23" spans="1:9" s="72" customFormat="1" ht="31.5" customHeight="1" hidden="1">
      <c r="A23" s="13" t="s">
        <v>19</v>
      </c>
      <c r="B23" s="38" t="s">
        <v>20</v>
      </c>
      <c r="C23" s="92"/>
      <c r="D23" s="46">
        <f>5000-2000-753-700-1547</f>
        <v>0</v>
      </c>
      <c r="E23" s="9"/>
      <c r="F23" s="7"/>
      <c r="H23" s="25"/>
      <c r="I23" s="37"/>
    </row>
    <row r="24" spans="1:9" s="72" customFormat="1" ht="30" customHeight="1">
      <c r="A24" s="13" t="s">
        <v>92</v>
      </c>
      <c r="B24" s="38" t="s">
        <v>138</v>
      </c>
      <c r="C24" s="92"/>
      <c r="D24" s="46">
        <f>1228</f>
        <v>1228</v>
      </c>
      <c r="E24" s="9"/>
      <c r="F24" s="7"/>
      <c r="H24" s="11"/>
      <c r="I24" s="37">
        <f>1228</f>
        <v>1228</v>
      </c>
    </row>
    <row r="25" spans="1:9" s="72" customFormat="1" ht="27.75" customHeight="1">
      <c r="A25" s="13" t="s">
        <v>17</v>
      </c>
      <c r="B25" s="38" t="s">
        <v>18</v>
      </c>
      <c r="C25" s="92"/>
      <c r="D25" s="46">
        <f>5000+4491.8</f>
        <v>9491.8</v>
      </c>
      <c r="E25" s="9"/>
      <c r="F25" s="73"/>
      <c r="H25" s="9"/>
      <c r="I25" s="37">
        <f>5750+2669+511+561.8</f>
        <v>9491.8</v>
      </c>
    </row>
    <row r="26" spans="1:9" s="72" customFormat="1" ht="27.75" customHeight="1">
      <c r="A26" s="13" t="s">
        <v>22</v>
      </c>
      <c r="B26" s="38" t="s">
        <v>23</v>
      </c>
      <c r="C26" s="92"/>
      <c r="D26" s="46">
        <f>5000-701</f>
        <v>4299</v>
      </c>
      <c r="E26" s="9"/>
      <c r="F26" s="7"/>
      <c r="H26" s="9"/>
      <c r="I26" s="37">
        <f>222+1723.5+1848.5+505</f>
        <v>4299</v>
      </c>
    </row>
    <row r="27" spans="1:9" s="72" customFormat="1" ht="22.5" customHeight="1">
      <c r="A27" s="13" t="s">
        <v>126</v>
      </c>
      <c r="B27" s="38" t="s">
        <v>127</v>
      </c>
      <c r="C27" s="92"/>
      <c r="D27" s="46">
        <f>64.2+99.8</f>
        <v>164</v>
      </c>
      <c r="E27" s="9"/>
      <c r="F27" s="7"/>
      <c r="H27" s="26"/>
      <c r="I27" s="37">
        <f>64.2+99.8</f>
        <v>164</v>
      </c>
    </row>
    <row r="28" spans="1:9" s="72" customFormat="1" ht="0.75" customHeight="1" hidden="1">
      <c r="A28" s="13" t="s">
        <v>90</v>
      </c>
      <c r="B28" s="38" t="s">
        <v>83</v>
      </c>
      <c r="C28" s="92"/>
      <c r="D28" s="46"/>
      <c r="E28" s="9"/>
      <c r="F28" s="7"/>
      <c r="H28" s="11"/>
      <c r="I28" s="37"/>
    </row>
    <row r="29" spans="1:9" s="72" customFormat="1" ht="26.25" customHeight="1">
      <c r="A29" s="13" t="s">
        <v>93</v>
      </c>
      <c r="B29" s="38" t="s">
        <v>86</v>
      </c>
      <c r="C29" s="92"/>
      <c r="D29" s="46">
        <f>273+260</f>
        <v>533</v>
      </c>
      <c r="E29" s="9"/>
      <c r="F29" s="7"/>
      <c r="H29" s="11"/>
      <c r="I29" s="37">
        <f>273+260</f>
        <v>533</v>
      </c>
    </row>
    <row r="30" spans="1:9" s="72" customFormat="1" ht="45.75" customHeight="1">
      <c r="A30" s="13" t="s">
        <v>94</v>
      </c>
      <c r="B30" s="38" t="s">
        <v>132</v>
      </c>
      <c r="C30" s="92"/>
      <c r="D30" s="46">
        <f>2196</f>
        <v>2196</v>
      </c>
      <c r="E30" s="9"/>
      <c r="F30" s="7"/>
      <c r="H30" s="11"/>
      <c r="I30" s="37">
        <f>2196</f>
        <v>2196</v>
      </c>
    </row>
    <row r="31" spans="1:9" s="72" customFormat="1" ht="26.25" customHeight="1">
      <c r="A31" s="13" t="s">
        <v>24</v>
      </c>
      <c r="B31" s="38" t="s">
        <v>123</v>
      </c>
      <c r="C31" s="92"/>
      <c r="D31" s="46">
        <f>704+57+802.8+180+753+670+632</f>
        <v>3798.8</v>
      </c>
      <c r="E31" s="9"/>
      <c r="F31" s="7"/>
      <c r="H31" s="7"/>
      <c r="I31" s="37">
        <f>704+802.8+180+57+753+632+670</f>
        <v>3798.8</v>
      </c>
    </row>
    <row r="32" spans="1:9" s="72" customFormat="1" ht="32.25" customHeight="1">
      <c r="A32" s="13" t="s">
        <v>136</v>
      </c>
      <c r="B32" s="38" t="s">
        <v>137</v>
      </c>
      <c r="C32" s="92"/>
      <c r="D32" s="46">
        <f>772</f>
        <v>772</v>
      </c>
      <c r="E32" s="9"/>
      <c r="F32" s="7"/>
      <c r="H32" s="11"/>
      <c r="I32" s="37">
        <f>772</f>
        <v>772</v>
      </c>
    </row>
    <row r="33" spans="1:9" s="72" customFormat="1" ht="30" customHeight="1">
      <c r="A33" s="13" t="s">
        <v>25</v>
      </c>
      <c r="B33" s="38" t="s">
        <v>26</v>
      </c>
      <c r="C33" s="92"/>
      <c r="D33" s="46">
        <f>441.05+413.6</f>
        <v>854.6500000000001</v>
      </c>
      <c r="E33" s="9"/>
      <c r="F33" s="7"/>
      <c r="H33" s="8"/>
      <c r="I33" s="37">
        <f>441.05+413.6</f>
        <v>854.6500000000001</v>
      </c>
    </row>
    <row r="34" spans="1:9" s="72" customFormat="1" ht="44.25" customHeight="1">
      <c r="A34" s="16" t="s">
        <v>134</v>
      </c>
      <c r="B34" s="38" t="s">
        <v>135</v>
      </c>
      <c r="C34" s="92"/>
      <c r="D34" s="46">
        <f>700</f>
        <v>700</v>
      </c>
      <c r="E34" s="9"/>
      <c r="F34" s="7"/>
      <c r="H34" s="11"/>
      <c r="I34" s="37">
        <v>700</v>
      </c>
    </row>
    <row r="35" spans="1:9" s="72" customFormat="1" ht="0.75" customHeight="1" hidden="1">
      <c r="A35" s="13" t="s">
        <v>96</v>
      </c>
      <c r="B35" s="38" t="s">
        <v>95</v>
      </c>
      <c r="C35" s="92"/>
      <c r="D35" s="74">
        <f>2891-670-1448-632-99.8-41.2</f>
        <v>0</v>
      </c>
      <c r="E35" s="9"/>
      <c r="F35" s="7"/>
      <c r="H35" s="8"/>
      <c r="I35" s="37"/>
    </row>
    <row r="36" spans="1:9" s="72" customFormat="1" ht="24.75" customHeight="1">
      <c r="A36" s="13" t="s">
        <v>27</v>
      </c>
      <c r="B36" s="38" t="s">
        <v>28</v>
      </c>
      <c r="C36" s="92"/>
      <c r="D36" s="71">
        <f>3000+20000-2031-2056.2-2196-704-441.05-345.3-57-802.8-243-413.6-64.2-625.8-1228-180-273-4491.8-260+2000+1547-71+1448+41.2</f>
        <v>11552.45</v>
      </c>
      <c r="E36" s="9"/>
      <c r="F36" s="70"/>
      <c r="H36" s="9"/>
      <c r="I36" s="37">
        <f>1365+1602.25+2026.25+892.5+1448+2182.5+1448</f>
        <v>10964.5</v>
      </c>
    </row>
    <row r="37" spans="1:9" s="72" customFormat="1" ht="30.75" customHeight="1" hidden="1">
      <c r="A37" s="7" t="s">
        <v>102</v>
      </c>
      <c r="B37" s="75" t="s">
        <v>101</v>
      </c>
      <c r="C37" s="92"/>
      <c r="D37" s="76"/>
      <c r="E37" s="9"/>
      <c r="F37" s="7"/>
      <c r="H37" s="8"/>
      <c r="I37" s="37"/>
    </row>
    <row r="38" spans="1:9" s="72" customFormat="1" ht="1.5" customHeight="1" hidden="1">
      <c r="A38" s="7" t="s">
        <v>109</v>
      </c>
      <c r="B38" s="77" t="s">
        <v>110</v>
      </c>
      <c r="C38" s="92"/>
      <c r="D38" s="76"/>
      <c r="E38" s="9"/>
      <c r="F38" s="7"/>
      <c r="H38" s="8"/>
      <c r="I38" s="37"/>
    </row>
    <row r="39" spans="1:9" s="72" customFormat="1" ht="1.5" customHeight="1" hidden="1">
      <c r="A39" s="7" t="s">
        <v>21</v>
      </c>
      <c r="B39" s="38" t="s">
        <v>23</v>
      </c>
      <c r="C39" s="92"/>
      <c r="D39" s="76"/>
      <c r="E39" s="9"/>
      <c r="F39" s="7"/>
      <c r="H39" s="7"/>
      <c r="I39" s="37"/>
    </row>
    <row r="40" spans="1:9" s="72" customFormat="1" ht="30" customHeight="1" hidden="1">
      <c r="A40" s="13" t="s">
        <v>29</v>
      </c>
      <c r="B40" s="38" t="s">
        <v>30</v>
      </c>
      <c r="C40" s="92"/>
      <c r="D40" s="76"/>
      <c r="E40" s="9"/>
      <c r="F40" s="7"/>
      <c r="H40" s="8"/>
      <c r="I40" s="37"/>
    </row>
    <row r="41" spans="1:9" s="72" customFormat="1" ht="24.75" customHeight="1">
      <c r="A41" s="13" t="s">
        <v>124</v>
      </c>
      <c r="B41" s="38" t="s">
        <v>125</v>
      </c>
      <c r="C41" s="92"/>
      <c r="D41" s="46">
        <f>345.3</f>
        <v>345.3</v>
      </c>
      <c r="E41" s="9"/>
      <c r="F41" s="7"/>
      <c r="H41" s="26"/>
      <c r="I41" s="37">
        <f>345.3</f>
        <v>345.3</v>
      </c>
    </row>
    <row r="42" spans="1:9" ht="20.25" customHeight="1">
      <c r="A42" s="13"/>
      <c r="B42" s="38"/>
      <c r="C42" s="93"/>
      <c r="D42" s="46"/>
      <c r="E42" s="9"/>
      <c r="F42" s="7"/>
      <c r="H42" s="26"/>
      <c r="I42" s="37">
        <f>SUM(I22:I41)</f>
        <v>40303.05</v>
      </c>
    </row>
    <row r="43" spans="1:9" ht="18.75">
      <c r="A43" s="7"/>
      <c r="B43" s="17" t="s">
        <v>56</v>
      </c>
      <c r="C43" s="9"/>
      <c r="D43" s="45">
        <f>SUM(D17:D42)</f>
        <v>40891</v>
      </c>
      <c r="E43" s="7"/>
      <c r="F43" s="70"/>
      <c r="H43" s="8"/>
      <c r="I43" s="78">
        <f>D43-I42</f>
        <v>587.9499999999971</v>
      </c>
    </row>
    <row r="44" spans="1:9" ht="18.75">
      <c r="A44" s="7"/>
      <c r="B44" s="17"/>
      <c r="C44" s="9"/>
      <c r="D44" s="10"/>
      <c r="E44" s="70"/>
      <c r="F44" s="70"/>
      <c r="H44" s="7"/>
      <c r="I44" s="7"/>
    </row>
    <row r="45" spans="1:9" ht="26.25" customHeight="1">
      <c r="A45" s="49"/>
      <c r="B45" s="38" t="s">
        <v>111</v>
      </c>
      <c r="C45" s="94">
        <v>2240</v>
      </c>
      <c r="D45" s="50">
        <v>2849.53</v>
      </c>
      <c r="E45" s="49"/>
      <c r="F45" s="49"/>
      <c r="G45" s="42"/>
      <c r="H45" s="46"/>
      <c r="I45" s="7"/>
    </row>
    <row r="46" spans="1:9" ht="27" customHeight="1">
      <c r="A46" s="49"/>
      <c r="B46" s="13" t="s">
        <v>112</v>
      </c>
      <c r="C46" s="95"/>
      <c r="D46" s="45">
        <f>26518-D45</f>
        <v>23668.47</v>
      </c>
      <c r="E46" s="49"/>
      <c r="F46" s="49"/>
      <c r="G46" s="42"/>
      <c r="H46" s="49"/>
      <c r="I46" s="7"/>
    </row>
    <row r="47" spans="1:9" ht="1.5" customHeight="1" hidden="1">
      <c r="A47" s="34" t="s">
        <v>42</v>
      </c>
      <c r="B47" s="49" t="s">
        <v>31</v>
      </c>
      <c r="C47" s="95"/>
      <c r="D47" s="50"/>
      <c r="E47" s="49"/>
      <c r="F47" s="49"/>
      <c r="G47" s="42"/>
      <c r="H47" s="46"/>
      <c r="I47" s="7"/>
    </row>
    <row r="48" spans="1:9" ht="96.75" customHeight="1">
      <c r="A48" s="16" t="s">
        <v>118</v>
      </c>
      <c r="B48" s="60" t="s">
        <v>119</v>
      </c>
      <c r="C48" s="95"/>
      <c r="D48" s="51">
        <v>2200</v>
      </c>
      <c r="E48" s="49"/>
      <c r="F48" s="49"/>
      <c r="G48" s="42"/>
      <c r="H48" s="46"/>
      <c r="I48" s="7" t="s">
        <v>114</v>
      </c>
    </row>
    <row r="49" spans="1:9" ht="86.25" customHeight="1">
      <c r="A49" s="16" t="s">
        <v>116</v>
      </c>
      <c r="B49" s="52" t="s">
        <v>115</v>
      </c>
      <c r="C49" s="95"/>
      <c r="D49" s="51">
        <v>20000</v>
      </c>
      <c r="E49" s="49"/>
      <c r="F49" s="49"/>
      <c r="G49" s="42"/>
      <c r="H49" s="46"/>
      <c r="I49" s="7" t="s">
        <v>117</v>
      </c>
    </row>
    <row r="50" spans="1:9" ht="46.5" customHeight="1">
      <c r="A50" s="18" t="s">
        <v>43</v>
      </c>
      <c r="B50" s="49" t="s">
        <v>32</v>
      </c>
      <c r="C50" s="95"/>
      <c r="D50" s="81">
        <f>200+89.08</f>
        <v>289.08</v>
      </c>
      <c r="E50" s="49"/>
      <c r="F50" s="49"/>
      <c r="G50" s="42"/>
      <c r="H50" s="46"/>
      <c r="I50" s="7" t="s">
        <v>114</v>
      </c>
    </row>
    <row r="51" spans="1:9" ht="46.5" customHeight="1">
      <c r="A51" s="18" t="s">
        <v>142</v>
      </c>
      <c r="B51" s="49" t="s">
        <v>143</v>
      </c>
      <c r="C51" s="95"/>
      <c r="D51" s="56">
        <v>894</v>
      </c>
      <c r="E51" s="49"/>
      <c r="F51" s="49"/>
      <c r="G51" s="42"/>
      <c r="H51" s="46"/>
      <c r="I51" s="7" t="s">
        <v>144</v>
      </c>
    </row>
    <row r="52" spans="1:9" ht="56.25" customHeight="1">
      <c r="A52" s="18" t="s">
        <v>44</v>
      </c>
      <c r="B52" s="49" t="s">
        <v>33</v>
      </c>
      <c r="C52" s="95"/>
      <c r="D52" s="46">
        <v>5000</v>
      </c>
      <c r="E52" s="49"/>
      <c r="F52" s="49" t="s">
        <v>120</v>
      </c>
      <c r="G52" s="42"/>
      <c r="H52" s="18"/>
      <c r="I52" s="7"/>
    </row>
    <row r="53" spans="1:9" ht="59.25" customHeight="1">
      <c r="A53" s="18" t="s">
        <v>105</v>
      </c>
      <c r="B53" s="49" t="s">
        <v>106</v>
      </c>
      <c r="C53" s="95"/>
      <c r="D53" s="46">
        <v>318.47</v>
      </c>
      <c r="E53" s="49"/>
      <c r="F53" s="49"/>
      <c r="G53" s="42"/>
      <c r="H53" s="18"/>
      <c r="I53" s="7"/>
    </row>
    <row r="54" spans="1:9" ht="47.25" customHeight="1">
      <c r="A54" s="18" t="s">
        <v>45</v>
      </c>
      <c r="B54" s="49" t="s">
        <v>34</v>
      </c>
      <c r="C54" s="95"/>
      <c r="D54" s="46">
        <v>5000</v>
      </c>
      <c r="E54" s="49"/>
      <c r="F54" s="49"/>
      <c r="G54" s="42"/>
      <c r="H54" s="18"/>
      <c r="I54" s="7"/>
    </row>
    <row r="55" spans="1:9" ht="35.25" customHeight="1" hidden="1">
      <c r="A55" s="17" t="s">
        <v>46</v>
      </c>
      <c r="B55" s="49" t="s">
        <v>35</v>
      </c>
      <c r="C55" s="95"/>
      <c r="D55" s="55"/>
      <c r="E55" s="49"/>
      <c r="F55" s="49"/>
      <c r="G55" s="42"/>
      <c r="H55" s="18"/>
      <c r="I55" s="7"/>
    </row>
    <row r="56" spans="1:9" ht="35.25" customHeight="1" hidden="1">
      <c r="A56" s="17" t="s">
        <v>107</v>
      </c>
      <c r="B56" s="49" t="s">
        <v>108</v>
      </c>
      <c r="C56" s="95"/>
      <c r="D56" s="79"/>
      <c r="E56" s="49"/>
      <c r="F56" s="49"/>
      <c r="G56" s="42"/>
      <c r="H56" s="18"/>
      <c r="I56" s="7"/>
    </row>
    <row r="57" spans="1:9" ht="35.25" customHeight="1" hidden="1">
      <c r="A57" s="18" t="s">
        <v>29</v>
      </c>
      <c r="B57" s="49" t="s">
        <v>30</v>
      </c>
      <c r="C57" s="95"/>
      <c r="D57" s="50"/>
      <c r="E57" s="49"/>
      <c r="F57" s="49"/>
      <c r="G57" s="42"/>
      <c r="H57" s="55"/>
      <c r="I57" s="7"/>
    </row>
    <row r="58" spans="1:9" ht="34.5" customHeight="1">
      <c r="A58" s="18" t="s">
        <v>47</v>
      </c>
      <c r="B58" s="49" t="s">
        <v>36</v>
      </c>
      <c r="C58" s="95"/>
      <c r="D58" s="51">
        <f>1800+4560</f>
        <v>6360</v>
      </c>
      <c r="E58" s="49"/>
      <c r="F58" s="49"/>
      <c r="G58" s="42"/>
      <c r="H58" s="46"/>
      <c r="I58" s="7" t="s">
        <v>113</v>
      </c>
    </row>
    <row r="59" spans="1:9" ht="25.5" customHeight="1">
      <c r="A59" s="18" t="s">
        <v>48</v>
      </c>
      <c r="B59" s="49" t="s">
        <v>37</v>
      </c>
      <c r="C59" s="95"/>
      <c r="D59" s="56">
        <f>1350+4000+50</f>
        <v>5400</v>
      </c>
      <c r="E59" s="49"/>
      <c r="F59" s="49"/>
      <c r="G59" s="42"/>
      <c r="H59" s="46"/>
      <c r="I59" s="7" t="s">
        <v>130</v>
      </c>
    </row>
    <row r="60" spans="1:9" ht="18.75" hidden="1">
      <c r="A60" s="18" t="s">
        <v>49</v>
      </c>
      <c r="B60" s="18" t="s">
        <v>38</v>
      </c>
      <c r="C60" s="95"/>
      <c r="D60" s="50"/>
      <c r="E60" s="49"/>
      <c r="F60" s="49"/>
      <c r="G60" s="42"/>
      <c r="H60" s="46"/>
      <c r="I60" s="7"/>
    </row>
    <row r="61" spans="1:9" ht="18.75" hidden="1">
      <c r="A61" s="18" t="s">
        <v>49</v>
      </c>
      <c r="B61" s="18" t="s">
        <v>38</v>
      </c>
      <c r="C61" s="95"/>
      <c r="D61" s="50"/>
      <c r="E61" s="49"/>
      <c r="F61" s="49"/>
      <c r="G61" s="42"/>
      <c r="H61" s="46"/>
      <c r="I61" s="7"/>
    </row>
    <row r="62" spans="1:9" ht="18.75" hidden="1">
      <c r="A62" s="17" t="s">
        <v>49</v>
      </c>
      <c r="B62" s="18" t="s">
        <v>38</v>
      </c>
      <c r="C62" s="95"/>
      <c r="D62" s="46"/>
      <c r="E62" s="49"/>
      <c r="F62" s="49"/>
      <c r="G62" s="42"/>
      <c r="H62" s="18"/>
      <c r="I62" s="7"/>
    </row>
    <row r="63" spans="1:9" ht="18.75" hidden="1">
      <c r="A63" s="17" t="s">
        <v>50</v>
      </c>
      <c r="B63" s="49" t="s">
        <v>39</v>
      </c>
      <c r="C63" s="95"/>
      <c r="D63" s="80"/>
      <c r="E63" s="49"/>
      <c r="F63" s="49"/>
      <c r="G63" s="42"/>
      <c r="H63" s="18"/>
      <c r="I63" s="7"/>
    </row>
    <row r="64" spans="1:9" ht="18.75" hidden="1">
      <c r="A64" s="13" t="s">
        <v>55</v>
      </c>
      <c r="B64" s="38" t="s">
        <v>54</v>
      </c>
      <c r="C64" s="95"/>
      <c r="D64" s="50"/>
      <c r="E64" s="49"/>
      <c r="F64" s="49"/>
      <c r="G64" s="42"/>
      <c r="H64" s="46"/>
      <c r="I64" s="7"/>
    </row>
    <row r="65" spans="1:9" ht="18.75" hidden="1">
      <c r="A65" s="18" t="s">
        <v>51</v>
      </c>
      <c r="B65" s="49" t="s">
        <v>40</v>
      </c>
      <c r="C65" s="95"/>
      <c r="D65" s="50"/>
      <c r="E65" s="49"/>
      <c r="F65" s="49"/>
      <c r="G65" s="42"/>
      <c r="H65" s="46"/>
      <c r="I65" s="7"/>
    </row>
    <row r="66" spans="1:9" ht="35.25" customHeight="1">
      <c r="A66" s="18" t="s">
        <v>51</v>
      </c>
      <c r="B66" s="49" t="s">
        <v>40</v>
      </c>
      <c r="C66" s="95"/>
      <c r="D66" s="46">
        <f>1300</f>
        <v>1300</v>
      </c>
      <c r="E66" s="49"/>
      <c r="F66" s="49"/>
      <c r="G66" s="42"/>
      <c r="H66" s="18"/>
      <c r="I66" s="7" t="s">
        <v>141</v>
      </c>
    </row>
    <row r="67" spans="1:9" ht="30" customHeight="1" hidden="1">
      <c r="A67" s="18" t="s">
        <v>52</v>
      </c>
      <c r="B67" s="49" t="s">
        <v>41</v>
      </c>
      <c r="C67" s="95"/>
      <c r="D67" s="50"/>
      <c r="E67" s="49"/>
      <c r="F67" s="49"/>
      <c r="G67" s="42"/>
      <c r="H67" s="46"/>
      <c r="I67" s="7"/>
    </row>
    <row r="68" spans="1:9" ht="30" customHeight="1" hidden="1">
      <c r="A68" s="18" t="s">
        <v>52</v>
      </c>
      <c r="B68" s="49" t="s">
        <v>41</v>
      </c>
      <c r="C68" s="95"/>
      <c r="D68" s="50"/>
      <c r="E68" s="49"/>
      <c r="F68" s="49"/>
      <c r="G68" s="42"/>
      <c r="H68" s="46"/>
      <c r="I68" s="7"/>
    </row>
    <row r="69" spans="1:9" ht="33.75" customHeight="1">
      <c r="A69" s="17" t="s">
        <v>52</v>
      </c>
      <c r="B69" s="49" t="s">
        <v>145</v>
      </c>
      <c r="C69" s="95"/>
      <c r="D69" s="46">
        <f>5000-4000+70+335</f>
        <v>1405</v>
      </c>
      <c r="E69" s="49"/>
      <c r="F69" s="49"/>
      <c r="G69" s="42"/>
      <c r="H69" s="18"/>
      <c r="I69" s="7" t="s">
        <v>146</v>
      </c>
    </row>
    <row r="70" spans="1:9" ht="33.75" customHeight="1">
      <c r="A70" s="17" t="s">
        <v>53</v>
      </c>
      <c r="B70" s="49" t="s">
        <v>133</v>
      </c>
      <c r="C70" s="95"/>
      <c r="D70" s="55">
        <f>5000-50+28000-200-1300-894-70-335</f>
        <v>30151</v>
      </c>
      <c r="E70" s="49"/>
      <c r="F70" s="49"/>
      <c r="G70" s="42"/>
      <c r="H70" s="18"/>
      <c r="I70" s="7"/>
    </row>
    <row r="71" spans="1:9" ht="18.75">
      <c r="A71" s="18"/>
      <c r="B71" s="18"/>
      <c r="C71" s="96"/>
      <c r="D71" s="45"/>
      <c r="E71" s="49"/>
      <c r="F71" s="49"/>
      <c r="G71" s="42"/>
      <c r="H71" s="18"/>
      <c r="I71" s="7"/>
    </row>
    <row r="72" spans="1:9" ht="18.75">
      <c r="A72" s="18"/>
      <c r="B72" s="17" t="s">
        <v>57</v>
      </c>
      <c r="C72" s="59"/>
      <c r="D72" s="45">
        <f>SUM(D47:D71)</f>
        <v>78317.55</v>
      </c>
      <c r="E72" s="55"/>
      <c r="F72" s="49"/>
      <c r="G72" s="42"/>
      <c r="H72" s="46"/>
      <c r="I72" s="7"/>
    </row>
    <row r="73" spans="1:9" ht="15.75">
      <c r="A73" s="7"/>
      <c r="B73" s="7"/>
      <c r="C73" s="9"/>
      <c r="D73" s="7"/>
      <c r="E73" s="7"/>
      <c r="F73" s="7"/>
      <c r="H73" s="7"/>
      <c r="I73" s="7"/>
    </row>
    <row r="74" spans="1:9" ht="18.75">
      <c r="A74" s="18" t="s">
        <v>62</v>
      </c>
      <c r="B74" s="49" t="s">
        <v>58</v>
      </c>
      <c r="C74" s="82">
        <v>2271</v>
      </c>
      <c r="D74" s="46"/>
      <c r="E74" s="49"/>
      <c r="F74" s="49"/>
      <c r="G74" s="42"/>
      <c r="H74" s="46"/>
      <c r="I74" s="7"/>
    </row>
    <row r="75" spans="1:9" ht="18.75">
      <c r="A75" s="18"/>
      <c r="B75" s="18"/>
      <c r="C75" s="82"/>
      <c r="D75" s="45"/>
      <c r="E75" s="49"/>
      <c r="F75" s="49"/>
      <c r="G75" s="42"/>
      <c r="H75" s="45"/>
      <c r="I75" s="6"/>
    </row>
    <row r="76" spans="1:9" ht="18.75">
      <c r="A76" s="18"/>
      <c r="B76" s="17" t="s">
        <v>71</v>
      </c>
      <c r="C76" s="59"/>
      <c r="D76" s="45">
        <f>SUM(D74:D75)</f>
        <v>0</v>
      </c>
      <c r="E76" s="49"/>
      <c r="F76" s="49"/>
      <c r="G76" s="42"/>
      <c r="H76" s="46"/>
      <c r="I76" s="6"/>
    </row>
    <row r="77" spans="1:9" ht="18.75">
      <c r="A77" s="18"/>
      <c r="B77" s="18"/>
      <c r="C77" s="59"/>
      <c r="D77" s="45"/>
      <c r="E77" s="49"/>
      <c r="F77" s="49"/>
      <c r="G77" s="42"/>
      <c r="H77" s="18"/>
      <c r="I77" s="6"/>
    </row>
    <row r="78" spans="1:9" ht="27.75" customHeight="1">
      <c r="A78" s="18" t="s">
        <v>63</v>
      </c>
      <c r="B78" s="18" t="s">
        <v>59</v>
      </c>
      <c r="C78" s="82">
        <v>2272</v>
      </c>
      <c r="D78" s="46">
        <f>1861.92</f>
        <v>1861.92</v>
      </c>
      <c r="E78" s="49"/>
      <c r="F78" s="49"/>
      <c r="G78" s="42"/>
      <c r="H78" s="46"/>
      <c r="I78" s="32" t="s">
        <v>113</v>
      </c>
    </row>
    <row r="79" spans="1:9" ht="27" customHeight="1">
      <c r="A79" s="18" t="s">
        <v>64</v>
      </c>
      <c r="B79" s="18" t="s">
        <v>60</v>
      </c>
      <c r="C79" s="82"/>
      <c r="D79" s="46">
        <f>1438.08</f>
        <v>1438.08</v>
      </c>
      <c r="E79" s="49"/>
      <c r="F79" s="49"/>
      <c r="G79" s="42"/>
      <c r="H79" s="46"/>
      <c r="I79" s="7" t="s">
        <v>113</v>
      </c>
    </row>
    <row r="80" spans="1:9" ht="18.75">
      <c r="A80" s="18"/>
      <c r="B80" s="18"/>
      <c r="C80" s="82"/>
      <c r="D80" s="45"/>
      <c r="E80" s="49"/>
      <c r="F80" s="49"/>
      <c r="G80" s="42"/>
      <c r="H80" s="18"/>
      <c r="I80" s="6"/>
    </row>
    <row r="81" spans="1:9" ht="18.75">
      <c r="A81" s="18"/>
      <c r="B81" s="18"/>
      <c r="C81" s="59"/>
      <c r="D81" s="45"/>
      <c r="E81" s="49"/>
      <c r="F81" s="49"/>
      <c r="G81" s="42"/>
      <c r="H81" s="18"/>
      <c r="I81" s="6"/>
    </row>
    <row r="82" spans="1:9" ht="18.75">
      <c r="A82" s="18"/>
      <c r="B82" s="17" t="s">
        <v>72</v>
      </c>
      <c r="C82" s="59"/>
      <c r="D82" s="45">
        <f>SUM(D78:D81)</f>
        <v>3300</v>
      </c>
      <c r="E82" s="49"/>
      <c r="F82" s="49"/>
      <c r="G82" s="42"/>
      <c r="H82" s="46"/>
      <c r="I82" s="6"/>
    </row>
    <row r="83" spans="1:9" ht="18.75">
      <c r="A83" s="18"/>
      <c r="B83" s="18"/>
      <c r="C83" s="59"/>
      <c r="D83" s="46"/>
      <c r="E83" s="49"/>
      <c r="F83" s="49"/>
      <c r="G83" s="42"/>
      <c r="H83" s="18"/>
      <c r="I83" s="33"/>
    </row>
    <row r="84" spans="1:9" ht="30" customHeight="1" hidden="1">
      <c r="A84" s="18" t="s">
        <v>65</v>
      </c>
      <c r="B84" s="18" t="s">
        <v>61</v>
      </c>
      <c r="C84" s="82">
        <v>2273</v>
      </c>
      <c r="D84" s="46">
        <v>0</v>
      </c>
      <c r="E84" s="49"/>
      <c r="F84" s="49"/>
      <c r="G84" s="42"/>
      <c r="H84" s="46"/>
      <c r="I84" s="33" t="s">
        <v>113</v>
      </c>
    </row>
    <row r="85" spans="1:9" ht="33.75" customHeight="1">
      <c r="A85" s="17" t="s">
        <v>139</v>
      </c>
      <c r="B85" s="18" t="s">
        <v>140</v>
      </c>
      <c r="C85" s="82"/>
      <c r="D85" s="45">
        <v>35664</v>
      </c>
      <c r="E85" s="49"/>
      <c r="F85" s="49"/>
      <c r="G85" s="42"/>
      <c r="H85" s="49"/>
      <c r="I85" s="6"/>
    </row>
    <row r="86" spans="1:9" ht="18.75">
      <c r="A86" s="49"/>
      <c r="B86" s="18"/>
      <c r="C86" s="82"/>
      <c r="D86" s="45"/>
      <c r="E86" s="49"/>
      <c r="F86" s="49"/>
      <c r="G86" s="42"/>
      <c r="H86" s="49"/>
      <c r="I86" s="6"/>
    </row>
    <row r="87" spans="1:9" ht="18.75">
      <c r="A87" s="49"/>
      <c r="B87" s="17" t="s">
        <v>73</v>
      </c>
      <c r="C87" s="59"/>
      <c r="D87" s="45">
        <f>SUM(D84:D86)</f>
        <v>35664</v>
      </c>
      <c r="E87" s="49"/>
      <c r="F87" s="49"/>
      <c r="G87" s="42"/>
      <c r="H87" s="46"/>
      <c r="I87" s="6"/>
    </row>
    <row r="88" spans="1:9" ht="18.75">
      <c r="A88" s="49"/>
      <c r="B88" s="17"/>
      <c r="C88" s="59"/>
      <c r="D88" s="45"/>
      <c r="E88" s="49"/>
      <c r="F88" s="49"/>
      <c r="G88" s="42"/>
      <c r="H88" s="45"/>
      <c r="I88" s="6"/>
    </row>
    <row r="89" spans="1:9" ht="52.5" customHeight="1">
      <c r="A89" s="18" t="s">
        <v>67</v>
      </c>
      <c r="B89" s="49" t="s">
        <v>66</v>
      </c>
      <c r="C89" s="82">
        <v>2282</v>
      </c>
      <c r="D89" s="46">
        <f>1500+700</f>
        <v>2200</v>
      </c>
      <c r="E89" s="49"/>
      <c r="F89" s="49"/>
      <c r="G89" s="42"/>
      <c r="H89" s="46"/>
      <c r="I89" s="7"/>
    </row>
    <row r="90" spans="1:9" ht="45" customHeight="1">
      <c r="A90" s="18" t="s">
        <v>67</v>
      </c>
      <c r="B90" s="49" t="s">
        <v>66</v>
      </c>
      <c r="C90" s="82"/>
      <c r="D90" s="46">
        <v>300</v>
      </c>
      <c r="E90" s="49"/>
      <c r="F90" s="49"/>
      <c r="G90" s="42"/>
      <c r="H90" s="46"/>
      <c r="I90" s="7"/>
    </row>
    <row r="91" spans="1:9" ht="27.75" customHeight="1">
      <c r="A91" s="49"/>
      <c r="B91" s="17" t="s">
        <v>74</v>
      </c>
      <c r="C91" s="59"/>
      <c r="D91" s="45">
        <f>SUM(D89:D90)</f>
        <v>2500</v>
      </c>
      <c r="E91" s="49"/>
      <c r="F91" s="49"/>
      <c r="G91" s="42"/>
      <c r="H91" s="46"/>
      <c r="I91" s="6"/>
    </row>
    <row r="92" spans="1:9" ht="18.75">
      <c r="A92" s="49"/>
      <c r="B92" s="18"/>
      <c r="C92" s="59"/>
      <c r="D92" s="45"/>
      <c r="E92" s="49"/>
      <c r="F92" s="49"/>
      <c r="G92" s="42"/>
      <c r="H92" s="49"/>
      <c r="I92" s="6"/>
    </row>
    <row r="93" spans="1:9" ht="93.75" hidden="1">
      <c r="A93" s="58" t="s">
        <v>69</v>
      </c>
      <c r="B93" s="58" t="s">
        <v>68</v>
      </c>
      <c r="C93" s="82">
        <v>3110</v>
      </c>
      <c r="D93" s="53"/>
      <c r="E93" s="49"/>
      <c r="F93" s="49"/>
      <c r="G93" s="42"/>
      <c r="H93" s="58"/>
      <c r="I93" s="7"/>
    </row>
    <row r="94" spans="1:9" ht="18.75">
      <c r="A94" s="83" t="s">
        <v>102</v>
      </c>
      <c r="B94" s="85" t="s">
        <v>101</v>
      </c>
      <c r="C94" s="82"/>
      <c r="D94" s="87">
        <v>20000</v>
      </c>
      <c r="E94" s="49"/>
      <c r="F94" s="49"/>
      <c r="G94" s="42"/>
      <c r="H94" s="55"/>
      <c r="I94" s="7"/>
    </row>
    <row r="95" spans="1:9" ht="60.75" customHeight="1">
      <c r="A95" s="84"/>
      <c r="B95" s="86"/>
      <c r="C95" s="82"/>
      <c r="D95" s="88"/>
      <c r="E95" s="49"/>
      <c r="F95" s="49"/>
      <c r="G95" s="42"/>
      <c r="H95" s="55"/>
      <c r="I95" s="7"/>
    </row>
    <row r="96" spans="1:9" ht="28.5" customHeight="1" thickBot="1">
      <c r="A96" s="15"/>
      <c r="B96" s="19" t="s">
        <v>70</v>
      </c>
      <c r="C96" s="5"/>
      <c r="D96" s="24">
        <f>SUM(D93:D95)</f>
        <v>20000</v>
      </c>
      <c r="E96" s="21"/>
      <c r="F96" s="21"/>
      <c r="H96" s="20"/>
      <c r="I96" s="21"/>
    </row>
    <row r="97" spans="2:9" ht="16.5" thickBot="1">
      <c r="B97" s="4"/>
      <c r="C97" s="3"/>
      <c r="D97" s="3"/>
      <c r="E97" s="3"/>
      <c r="F97" s="3"/>
      <c r="H97" s="3"/>
      <c r="I97" s="3"/>
    </row>
    <row r="98" spans="2:8" ht="15.75">
      <c r="B98" s="1"/>
      <c r="H98" s="12"/>
    </row>
    <row r="99" spans="2:8" ht="15.75">
      <c r="B99" s="1"/>
      <c r="H99" s="12"/>
    </row>
    <row r="100" spans="2:8" ht="18.75">
      <c r="B100" s="61" t="s">
        <v>131</v>
      </c>
      <c r="C100" s="42"/>
      <c r="D100" s="42"/>
      <c r="H100" s="12"/>
    </row>
    <row r="101" spans="2:8" ht="18.75">
      <c r="B101" s="61"/>
      <c r="C101" s="42"/>
      <c r="D101" s="42"/>
      <c r="H101" s="12"/>
    </row>
    <row r="102" spans="2:8" ht="18.75">
      <c r="B102" s="61"/>
      <c r="C102" s="42"/>
      <c r="D102" s="42"/>
      <c r="H102" s="12"/>
    </row>
    <row r="103" spans="2:8" ht="15.75">
      <c r="B103" s="1"/>
      <c r="H103" s="12"/>
    </row>
    <row r="104" spans="2:8" ht="18.75">
      <c r="B104" s="62" t="s">
        <v>103</v>
      </c>
      <c r="C104" s="63" t="s">
        <v>76</v>
      </c>
      <c r="D104" s="64"/>
      <c r="E104" s="61" t="s">
        <v>78</v>
      </c>
      <c r="F104" s="61"/>
      <c r="H104" s="12"/>
    </row>
    <row r="105" spans="2:8" ht="18.75">
      <c r="B105" s="65"/>
      <c r="C105" s="42"/>
      <c r="D105" s="42"/>
      <c r="E105" s="61" t="s">
        <v>77</v>
      </c>
      <c r="F105" s="61"/>
      <c r="H105" s="12"/>
    </row>
    <row r="106" spans="2:8" ht="18.75">
      <c r="B106" s="65" t="s">
        <v>12</v>
      </c>
      <c r="C106" s="42"/>
      <c r="D106" s="42"/>
      <c r="E106" s="61"/>
      <c r="F106" s="61"/>
      <c r="H106" s="12"/>
    </row>
    <row r="107" spans="2:6" ht="18.75">
      <c r="B107" s="61"/>
      <c r="C107" s="42"/>
      <c r="D107" s="42"/>
      <c r="E107" s="61"/>
      <c r="F107" s="61"/>
    </row>
    <row r="108" spans="2:6" ht="18.75">
      <c r="B108" s="61" t="s">
        <v>13</v>
      </c>
      <c r="C108" s="66"/>
      <c r="D108" s="64"/>
      <c r="E108" s="61" t="s">
        <v>79</v>
      </c>
      <c r="F108" s="61"/>
    </row>
    <row r="109" spans="2:6" ht="18.75">
      <c r="B109" s="65"/>
      <c r="D109" s="42"/>
      <c r="E109" s="62" t="s">
        <v>14</v>
      </c>
      <c r="F109" s="62"/>
    </row>
    <row r="110" ht="15.75">
      <c r="B110" s="1"/>
    </row>
  </sheetData>
  <mergeCells count="16">
    <mergeCell ref="A9:H9"/>
    <mergeCell ref="A10:H10"/>
    <mergeCell ref="A11:H11"/>
    <mergeCell ref="A12:H12"/>
    <mergeCell ref="A13:H13"/>
    <mergeCell ref="A16:B16"/>
    <mergeCell ref="C17:C42"/>
    <mergeCell ref="C45:C71"/>
    <mergeCell ref="C74:C75"/>
    <mergeCell ref="C78:C80"/>
    <mergeCell ref="C84:C86"/>
    <mergeCell ref="C89:C90"/>
    <mergeCell ref="C93:C95"/>
    <mergeCell ref="A94:A95"/>
    <mergeCell ref="B94:B95"/>
    <mergeCell ref="D94:D9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43" r:id="rId1"/>
  <rowBreaks count="1" manualBreakCount="1">
    <brk id="87" max="7" man="1"/>
  </rowBreaks>
  <colBreaks count="1" manualBreakCount="1">
    <brk id="8" max="65535" man="1"/>
  </colBreaks>
  <ignoredErrors>
    <ignoredError sqref="D43 I4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50" zoomScaleNormal="50" zoomScaleSheetLayoutView="50" workbookViewId="0" topLeftCell="A120">
      <selection activeCell="B7" sqref="B7"/>
    </sheetView>
  </sheetViews>
  <sheetFormatPr defaultColWidth="9.140625" defaultRowHeight="12.75"/>
  <cols>
    <col min="1" max="1" width="18.421875" style="0" customWidth="1"/>
    <col min="2" max="2" width="85.00390625" style="0" customWidth="1"/>
    <col min="3" max="3" width="20.140625" style="0" customWidth="1"/>
    <col min="4" max="4" width="27.00390625" style="0" customWidth="1"/>
    <col min="5" max="5" width="19.57421875" style="0" customWidth="1"/>
    <col min="6" max="6" width="21.140625" style="0" customWidth="1"/>
    <col min="7" max="7" width="4.00390625" style="0" hidden="1" customWidth="1"/>
    <col min="8" max="8" width="26.421875" style="0" customWidth="1"/>
    <col min="9" max="9" width="64.421875" style="0" customWidth="1"/>
  </cols>
  <sheetData>
    <row r="1" spans="2:8" ht="58.5" customHeight="1">
      <c r="B1" s="30" t="s">
        <v>104</v>
      </c>
      <c r="C1" s="29"/>
      <c r="D1" s="29"/>
      <c r="E1" s="29"/>
      <c r="F1" s="29"/>
      <c r="G1" s="29"/>
      <c r="H1" s="29"/>
    </row>
    <row r="2" ht="15.75">
      <c r="F2" s="27" t="s">
        <v>0</v>
      </c>
    </row>
    <row r="3" ht="15.75">
      <c r="F3" s="27" t="s">
        <v>1</v>
      </c>
    </row>
    <row r="4" ht="15.75">
      <c r="F4" s="27" t="s">
        <v>2</v>
      </c>
    </row>
    <row r="5" ht="15.75">
      <c r="F5" s="27" t="s">
        <v>3</v>
      </c>
    </row>
    <row r="6" ht="15.75">
      <c r="F6" s="27" t="s">
        <v>4</v>
      </c>
    </row>
    <row r="7" ht="15.75">
      <c r="B7" s="1"/>
    </row>
    <row r="8" ht="15.75">
      <c r="B8" s="1"/>
    </row>
    <row r="9" spans="1:8" ht="37.5" customHeight="1">
      <c r="A9" s="97" t="s">
        <v>98</v>
      </c>
      <c r="B9" s="97"/>
      <c r="C9" s="97"/>
      <c r="D9" s="97"/>
      <c r="E9" s="97"/>
      <c r="F9" s="97"/>
      <c r="G9" s="97"/>
      <c r="H9" s="97"/>
    </row>
    <row r="10" spans="1:8" ht="18.75">
      <c r="A10" s="97" t="s">
        <v>99</v>
      </c>
      <c r="B10" s="97"/>
      <c r="C10" s="97"/>
      <c r="D10" s="97"/>
      <c r="E10" s="97"/>
      <c r="F10" s="97"/>
      <c r="G10" s="97"/>
      <c r="H10" s="97"/>
    </row>
    <row r="11" spans="1:8" ht="18.75">
      <c r="A11" s="97" t="s">
        <v>121</v>
      </c>
      <c r="B11" s="97"/>
      <c r="C11" s="97"/>
      <c r="D11" s="97"/>
      <c r="E11" s="97"/>
      <c r="F11" s="97"/>
      <c r="G11" s="97"/>
      <c r="H11" s="97"/>
    </row>
    <row r="12" spans="1:8" ht="36" customHeight="1">
      <c r="A12" s="98" t="s">
        <v>75</v>
      </c>
      <c r="B12" s="98"/>
      <c r="C12" s="98"/>
      <c r="D12" s="98"/>
      <c r="E12" s="98"/>
      <c r="F12" s="98"/>
      <c r="G12" s="98"/>
      <c r="H12" s="98"/>
    </row>
    <row r="13" spans="1:8" ht="12.75">
      <c r="A13" s="89" t="s">
        <v>5</v>
      </c>
      <c r="B13" s="89"/>
      <c r="C13" s="89"/>
      <c r="D13" s="89"/>
      <c r="E13" s="89"/>
      <c r="F13" s="89"/>
      <c r="G13" s="89"/>
      <c r="H13" s="89"/>
    </row>
    <row r="14" ht="12.75">
      <c r="B14" s="2"/>
    </row>
    <row r="15" spans="2:8" ht="13.5" thickBot="1">
      <c r="B15" s="2"/>
      <c r="H15" s="31"/>
    </row>
    <row r="16" spans="1:9" ht="101.25" customHeight="1">
      <c r="A16" s="90" t="s">
        <v>6</v>
      </c>
      <c r="B16" s="90"/>
      <c r="C16" s="41" t="s">
        <v>7</v>
      </c>
      <c r="D16" s="67" t="s">
        <v>8</v>
      </c>
      <c r="E16" s="41" t="s">
        <v>9</v>
      </c>
      <c r="F16" s="68" t="s">
        <v>10</v>
      </c>
      <c r="G16" s="42"/>
      <c r="H16" s="43" t="s">
        <v>11</v>
      </c>
      <c r="I16" s="43" t="s">
        <v>10</v>
      </c>
    </row>
    <row r="17" spans="1:9" ht="18.75" hidden="1">
      <c r="A17" s="13" t="s">
        <v>91</v>
      </c>
      <c r="B17" s="14" t="s">
        <v>84</v>
      </c>
      <c r="C17" s="91">
        <v>2210</v>
      </c>
      <c r="D17" s="15"/>
      <c r="E17" s="22"/>
      <c r="F17" s="7"/>
      <c r="H17" s="11"/>
      <c r="I17" s="7"/>
    </row>
    <row r="18" spans="1:9" ht="18.75" hidden="1">
      <c r="A18" s="13" t="s">
        <v>15</v>
      </c>
      <c r="B18" s="14" t="s">
        <v>16</v>
      </c>
      <c r="C18" s="92"/>
      <c r="D18" s="15"/>
      <c r="E18" s="23"/>
      <c r="F18" s="7"/>
      <c r="H18" s="8"/>
      <c r="I18" s="7"/>
    </row>
    <row r="19" spans="1:9" ht="31.5" hidden="1">
      <c r="A19" s="16" t="s">
        <v>87</v>
      </c>
      <c r="B19" s="14" t="s">
        <v>80</v>
      </c>
      <c r="C19" s="92"/>
      <c r="D19" s="15"/>
      <c r="E19" s="23"/>
      <c r="F19" s="7"/>
      <c r="H19" s="11"/>
      <c r="I19" s="7"/>
    </row>
    <row r="20" spans="1:9" ht="18.75" hidden="1">
      <c r="A20" s="16" t="s">
        <v>100</v>
      </c>
      <c r="B20" s="14" t="s">
        <v>97</v>
      </c>
      <c r="C20" s="92"/>
      <c r="D20" s="15"/>
      <c r="E20" s="23"/>
      <c r="F20" s="7"/>
      <c r="H20" s="8"/>
      <c r="I20" s="7"/>
    </row>
    <row r="21" spans="1:9" ht="0.75" customHeight="1">
      <c r="A21" s="16" t="s">
        <v>128</v>
      </c>
      <c r="B21" s="38" t="s">
        <v>129</v>
      </c>
      <c r="C21" s="92"/>
      <c r="D21" s="35"/>
      <c r="E21" s="36"/>
      <c r="F21" s="7"/>
      <c r="H21" s="8"/>
      <c r="I21" s="7"/>
    </row>
    <row r="22" spans="1:9" ht="27" customHeight="1">
      <c r="A22" s="16" t="s">
        <v>100</v>
      </c>
      <c r="B22" s="38" t="s">
        <v>122</v>
      </c>
      <c r="C22" s="92"/>
      <c r="D22" s="44">
        <f>2056.2+2031+243+625.8</f>
        <v>4956</v>
      </c>
      <c r="E22" s="23"/>
      <c r="F22" s="7"/>
      <c r="H22" s="8"/>
      <c r="I22" s="7"/>
    </row>
    <row r="23" spans="1:9" ht="31.5" customHeight="1">
      <c r="A23" s="13" t="s">
        <v>19</v>
      </c>
      <c r="B23" s="38" t="s">
        <v>20</v>
      </c>
      <c r="C23" s="92"/>
      <c r="D23" s="46">
        <v>5000</v>
      </c>
      <c r="E23" s="9"/>
      <c r="F23" s="7"/>
      <c r="H23" s="25"/>
      <c r="I23" s="7"/>
    </row>
    <row r="24" spans="1:9" ht="30" customHeight="1">
      <c r="A24" s="13" t="s">
        <v>92</v>
      </c>
      <c r="B24" s="38" t="s">
        <v>85</v>
      </c>
      <c r="C24" s="92"/>
      <c r="D24" s="35">
        <f>1228</f>
        <v>1228</v>
      </c>
      <c r="E24" s="9"/>
      <c r="F24" s="7"/>
      <c r="H24" s="11"/>
      <c r="I24" s="7"/>
    </row>
    <row r="25" spans="1:9" ht="27.75" customHeight="1">
      <c r="A25" s="13" t="s">
        <v>17</v>
      </c>
      <c r="B25" s="38" t="s">
        <v>18</v>
      </c>
      <c r="C25" s="92"/>
      <c r="D25" s="46">
        <v>5000</v>
      </c>
      <c r="E25" s="9"/>
      <c r="F25" s="28"/>
      <c r="H25" s="9"/>
      <c r="I25" s="37">
        <f>511+561.8</f>
        <v>1072.8</v>
      </c>
    </row>
    <row r="26" spans="1:9" ht="27.75" customHeight="1">
      <c r="A26" s="13" t="s">
        <v>22</v>
      </c>
      <c r="B26" s="38" t="s">
        <v>23</v>
      </c>
      <c r="C26" s="92"/>
      <c r="D26" s="46">
        <v>5000</v>
      </c>
      <c r="E26" s="9"/>
      <c r="F26" s="7"/>
      <c r="H26" s="9"/>
      <c r="I26" s="37">
        <f>1848.5+222+505+1723.5</f>
        <v>4299</v>
      </c>
    </row>
    <row r="27" spans="1:9" ht="22.5" customHeight="1">
      <c r="A27" s="13" t="s">
        <v>126</v>
      </c>
      <c r="B27" s="38" t="s">
        <v>127</v>
      </c>
      <c r="C27" s="92"/>
      <c r="D27" s="46">
        <f>64.2</f>
        <v>64.2</v>
      </c>
      <c r="E27" s="9"/>
      <c r="F27" s="7"/>
      <c r="H27" s="26"/>
      <c r="I27" s="7"/>
    </row>
    <row r="28" spans="1:9" ht="0.75" customHeight="1" hidden="1">
      <c r="A28" s="13" t="s">
        <v>90</v>
      </c>
      <c r="B28" s="38" t="s">
        <v>83</v>
      </c>
      <c r="C28" s="92"/>
      <c r="D28" s="35"/>
      <c r="E28" s="9"/>
      <c r="F28" s="7"/>
      <c r="H28" s="11"/>
      <c r="I28" s="7"/>
    </row>
    <row r="29" spans="1:9" ht="26.25" customHeight="1">
      <c r="A29" s="13" t="s">
        <v>93</v>
      </c>
      <c r="B29" s="38" t="s">
        <v>86</v>
      </c>
      <c r="C29" s="92"/>
      <c r="D29" s="69">
        <f>273</f>
        <v>273</v>
      </c>
      <c r="E29" s="9"/>
      <c r="F29" s="7"/>
      <c r="H29" s="11"/>
      <c r="I29" s="7"/>
    </row>
    <row r="30" spans="1:9" ht="45.75" customHeight="1">
      <c r="A30" s="13" t="s">
        <v>94</v>
      </c>
      <c r="B30" s="38" t="s">
        <v>132</v>
      </c>
      <c r="C30" s="92"/>
      <c r="D30" s="35">
        <f>2196</f>
        <v>2196</v>
      </c>
      <c r="E30" s="9"/>
      <c r="F30" s="7"/>
      <c r="H30" s="11"/>
      <c r="I30" s="7"/>
    </row>
    <row r="31" spans="1:9" ht="26.25" customHeight="1">
      <c r="A31" s="13" t="s">
        <v>24</v>
      </c>
      <c r="B31" s="38" t="s">
        <v>123</v>
      </c>
      <c r="C31" s="92"/>
      <c r="D31" s="35">
        <f>704+57+802.8+180</f>
        <v>1743.8</v>
      </c>
      <c r="E31" s="9"/>
      <c r="F31" s="7"/>
      <c r="H31" s="7"/>
      <c r="I31" s="7"/>
    </row>
    <row r="32" spans="1:9" ht="30" customHeight="1" hidden="1">
      <c r="A32" s="13" t="s">
        <v>88</v>
      </c>
      <c r="B32" s="38" t="s">
        <v>81</v>
      </c>
      <c r="C32" s="92"/>
      <c r="D32" s="35"/>
      <c r="E32" s="9"/>
      <c r="F32" s="7"/>
      <c r="H32" s="11"/>
      <c r="I32" s="7"/>
    </row>
    <row r="33" spans="1:9" ht="30" customHeight="1">
      <c r="A33" s="13" t="s">
        <v>25</v>
      </c>
      <c r="B33" s="38" t="s">
        <v>26</v>
      </c>
      <c r="C33" s="92"/>
      <c r="D33" s="35">
        <f>441.05+413.6</f>
        <v>854.6500000000001</v>
      </c>
      <c r="E33" s="9"/>
      <c r="F33" s="7"/>
      <c r="H33" s="8"/>
      <c r="I33" s="7"/>
    </row>
    <row r="34" spans="1:9" ht="0.75" customHeight="1" hidden="1">
      <c r="A34" s="13" t="s">
        <v>89</v>
      </c>
      <c r="B34" s="38" t="s">
        <v>82</v>
      </c>
      <c r="C34" s="92"/>
      <c r="D34" s="35"/>
      <c r="E34" s="9"/>
      <c r="F34" s="7"/>
      <c r="H34" s="11"/>
      <c r="I34" s="7"/>
    </row>
    <row r="35" spans="1:9" ht="18.75">
      <c r="A35" s="13" t="s">
        <v>96</v>
      </c>
      <c r="B35" s="38" t="s">
        <v>95</v>
      </c>
      <c r="C35" s="92"/>
      <c r="D35" s="47">
        <v>2891</v>
      </c>
      <c r="E35" s="9"/>
      <c r="F35" s="7"/>
      <c r="H35" s="8"/>
      <c r="I35" s="7"/>
    </row>
    <row r="36" spans="1:9" ht="24.75" customHeight="1">
      <c r="A36" s="13" t="s">
        <v>27</v>
      </c>
      <c r="B36" s="38" t="s">
        <v>28</v>
      </c>
      <c r="C36" s="92"/>
      <c r="D36" s="44">
        <f>3000+20000-2031-2056.2-2196-704-441.05-345.3-57-802.8-243-413.6-64.2-625.8-1228-180-273</f>
        <v>11339.050000000001</v>
      </c>
      <c r="E36" s="9"/>
      <c r="F36" s="7"/>
      <c r="H36" s="9"/>
      <c r="I36" s="37">
        <f>1602.25+1365</f>
        <v>2967.25</v>
      </c>
    </row>
    <row r="37" spans="1:9" ht="30.75" customHeight="1" hidden="1">
      <c r="A37" s="7" t="s">
        <v>102</v>
      </c>
      <c r="B37" s="39" t="s">
        <v>101</v>
      </c>
      <c r="C37" s="92"/>
      <c r="D37" s="48"/>
      <c r="E37" s="9"/>
      <c r="F37" s="7"/>
      <c r="H37" s="8"/>
      <c r="I37" s="7"/>
    </row>
    <row r="38" spans="1:9" ht="1.5" customHeight="1" hidden="1">
      <c r="A38" s="7" t="s">
        <v>109</v>
      </c>
      <c r="B38" s="40" t="s">
        <v>110</v>
      </c>
      <c r="C38" s="92"/>
      <c r="D38" s="48"/>
      <c r="E38" s="9"/>
      <c r="F38" s="7"/>
      <c r="H38" s="8"/>
      <c r="I38" s="7"/>
    </row>
    <row r="39" spans="1:9" ht="1.5" customHeight="1" hidden="1">
      <c r="A39" s="7" t="s">
        <v>21</v>
      </c>
      <c r="B39" s="38" t="s">
        <v>23</v>
      </c>
      <c r="C39" s="92"/>
      <c r="D39" s="48"/>
      <c r="E39" s="9"/>
      <c r="F39" s="7"/>
      <c r="H39" s="7"/>
      <c r="I39" s="7"/>
    </row>
    <row r="40" spans="1:9" ht="30" customHeight="1" hidden="1">
      <c r="A40" s="13" t="s">
        <v>29</v>
      </c>
      <c r="B40" s="38" t="s">
        <v>30</v>
      </c>
      <c r="C40" s="92"/>
      <c r="D40" s="48"/>
      <c r="E40" s="9"/>
      <c r="F40" s="7"/>
      <c r="H40" s="8"/>
      <c r="I40" s="7"/>
    </row>
    <row r="41" spans="1:9" ht="24.75" customHeight="1">
      <c r="A41" s="13" t="s">
        <v>124</v>
      </c>
      <c r="B41" s="38" t="s">
        <v>125</v>
      </c>
      <c r="C41" s="92"/>
      <c r="D41" s="46">
        <f>345.3</f>
        <v>345.3</v>
      </c>
      <c r="E41" s="9"/>
      <c r="F41" s="7"/>
      <c r="H41" s="26"/>
      <c r="I41" s="7"/>
    </row>
    <row r="42" spans="1:9" ht="20.25" customHeight="1">
      <c r="A42" s="13"/>
      <c r="B42" s="38"/>
      <c r="C42" s="93"/>
      <c r="D42" s="46"/>
      <c r="E42" s="9"/>
      <c r="F42" s="7"/>
      <c r="H42" s="26"/>
      <c r="I42" s="7"/>
    </row>
    <row r="43" spans="1:9" ht="18.75">
      <c r="A43" s="7"/>
      <c r="B43" s="17" t="s">
        <v>56</v>
      </c>
      <c r="C43" s="9"/>
      <c r="D43" s="45">
        <f>SUM(D17:D42)</f>
        <v>40891.00000000001</v>
      </c>
      <c r="E43" s="7"/>
      <c r="F43" s="7"/>
      <c r="H43" s="8"/>
      <c r="I43" s="7"/>
    </row>
    <row r="44" spans="1:9" ht="18.75">
      <c r="A44" s="7"/>
      <c r="B44" s="17"/>
      <c r="C44" s="9"/>
      <c r="D44" s="10"/>
      <c r="E44" s="7"/>
      <c r="F44" s="7"/>
      <c r="H44" s="7"/>
      <c r="I44" s="7"/>
    </row>
    <row r="45" spans="1:9" ht="18.75">
      <c r="A45" s="49"/>
      <c r="B45" s="38" t="s">
        <v>111</v>
      </c>
      <c r="C45" s="94">
        <v>2240</v>
      </c>
      <c r="D45" s="50">
        <v>2849.53</v>
      </c>
      <c r="E45" s="49"/>
      <c r="F45" s="49"/>
      <c r="G45" s="42"/>
      <c r="H45" s="46"/>
      <c r="I45" s="7"/>
    </row>
    <row r="46" spans="1:9" ht="18.75">
      <c r="A46" s="49"/>
      <c r="B46" s="13" t="s">
        <v>112</v>
      </c>
      <c r="C46" s="95"/>
      <c r="D46" s="45">
        <f>26518-D45</f>
        <v>23668.47</v>
      </c>
      <c r="E46" s="49"/>
      <c r="F46" s="49"/>
      <c r="G46" s="42"/>
      <c r="H46" s="49"/>
      <c r="I46" s="7"/>
    </row>
    <row r="47" spans="1:9" ht="0.75" customHeight="1">
      <c r="A47" s="34" t="s">
        <v>42</v>
      </c>
      <c r="B47" s="49" t="s">
        <v>31</v>
      </c>
      <c r="C47" s="95"/>
      <c r="D47" s="50"/>
      <c r="E47" s="49"/>
      <c r="F47" s="49"/>
      <c r="G47" s="42"/>
      <c r="H47" s="46"/>
      <c r="I47" s="7"/>
    </row>
    <row r="48" spans="1:9" ht="96.75" customHeight="1">
      <c r="A48" s="16" t="s">
        <v>118</v>
      </c>
      <c r="B48" s="60" t="s">
        <v>119</v>
      </c>
      <c r="C48" s="95"/>
      <c r="D48" s="51">
        <v>2200</v>
      </c>
      <c r="E48" s="49"/>
      <c r="F48" s="49"/>
      <c r="G48" s="42"/>
      <c r="H48" s="46"/>
      <c r="I48" s="7" t="s">
        <v>114</v>
      </c>
    </row>
    <row r="49" spans="1:9" ht="86.25" customHeight="1">
      <c r="A49" s="16" t="s">
        <v>116</v>
      </c>
      <c r="B49" s="52" t="s">
        <v>115</v>
      </c>
      <c r="C49" s="95"/>
      <c r="D49" s="51">
        <v>20000</v>
      </c>
      <c r="E49" s="49"/>
      <c r="F49" s="49"/>
      <c r="G49" s="42"/>
      <c r="H49" s="46"/>
      <c r="I49" s="7" t="s">
        <v>117</v>
      </c>
    </row>
    <row r="50" spans="1:9" ht="46.5" customHeight="1">
      <c r="A50" s="18" t="s">
        <v>43</v>
      </c>
      <c r="B50" s="49" t="s">
        <v>32</v>
      </c>
      <c r="C50" s="95"/>
      <c r="D50" s="50">
        <f>200+89.08</f>
        <v>289.08</v>
      </c>
      <c r="E50" s="49"/>
      <c r="F50" s="49"/>
      <c r="G50" s="42"/>
      <c r="H50" s="46"/>
      <c r="I50" s="7" t="s">
        <v>114</v>
      </c>
    </row>
    <row r="51" spans="1:9" ht="56.25" customHeight="1">
      <c r="A51" s="18" t="s">
        <v>44</v>
      </c>
      <c r="B51" s="49" t="s">
        <v>33</v>
      </c>
      <c r="C51" s="95"/>
      <c r="D51" s="45">
        <v>5000</v>
      </c>
      <c r="E51" s="49"/>
      <c r="F51" s="49" t="s">
        <v>120</v>
      </c>
      <c r="G51" s="42"/>
      <c r="H51" s="18"/>
      <c r="I51" s="7"/>
    </row>
    <row r="52" spans="1:9" ht="59.25" customHeight="1">
      <c r="A52" s="18" t="s">
        <v>105</v>
      </c>
      <c r="B52" s="49" t="s">
        <v>106</v>
      </c>
      <c r="C52" s="95"/>
      <c r="D52" s="45">
        <v>318.47</v>
      </c>
      <c r="E52" s="49"/>
      <c r="F52" s="49"/>
      <c r="G52" s="42"/>
      <c r="H52" s="18"/>
      <c r="I52" s="7"/>
    </row>
    <row r="53" spans="1:9" ht="48" customHeight="1">
      <c r="A53" s="18" t="s">
        <v>45</v>
      </c>
      <c r="B53" s="49" t="s">
        <v>34</v>
      </c>
      <c r="C53" s="95"/>
      <c r="D53" s="45">
        <v>5000</v>
      </c>
      <c r="E53" s="49"/>
      <c r="F53" s="49"/>
      <c r="G53" s="42"/>
      <c r="H53" s="18"/>
      <c r="I53" s="7"/>
    </row>
    <row r="54" spans="1:9" ht="18.75" hidden="1">
      <c r="A54" s="17" t="s">
        <v>46</v>
      </c>
      <c r="B54" s="49" t="s">
        <v>35</v>
      </c>
      <c r="C54" s="95"/>
      <c r="D54" s="53"/>
      <c r="E54" s="49"/>
      <c r="F54" s="49"/>
      <c r="G54" s="42"/>
      <c r="H54" s="18"/>
      <c r="I54" s="7"/>
    </row>
    <row r="55" spans="1:9" ht="37.5" hidden="1">
      <c r="A55" s="17" t="s">
        <v>107</v>
      </c>
      <c r="B55" s="49" t="s">
        <v>108</v>
      </c>
      <c r="C55" s="95"/>
      <c r="D55" s="54"/>
      <c r="E55" s="49"/>
      <c r="F55" s="49"/>
      <c r="G55" s="42"/>
      <c r="H55" s="18"/>
      <c r="I55" s="7"/>
    </row>
    <row r="56" spans="1:9" ht="18.75" hidden="1">
      <c r="A56" s="18" t="s">
        <v>29</v>
      </c>
      <c r="B56" s="49" t="s">
        <v>30</v>
      </c>
      <c r="C56" s="95"/>
      <c r="D56" s="50"/>
      <c r="E56" s="49"/>
      <c r="F56" s="49"/>
      <c r="G56" s="42"/>
      <c r="H56" s="55"/>
      <c r="I56" s="7"/>
    </row>
    <row r="57" spans="1:9" ht="34.5" customHeight="1">
      <c r="A57" s="18" t="s">
        <v>47</v>
      </c>
      <c r="B57" s="49" t="s">
        <v>36</v>
      </c>
      <c r="C57" s="95"/>
      <c r="D57" s="51">
        <f>1800+4560</f>
        <v>6360</v>
      </c>
      <c r="E57" s="49"/>
      <c r="F57" s="49"/>
      <c r="G57" s="42"/>
      <c r="H57" s="46"/>
      <c r="I57" s="7" t="s">
        <v>113</v>
      </c>
    </row>
    <row r="58" spans="1:9" ht="25.5" customHeight="1">
      <c r="A58" s="18" t="s">
        <v>48</v>
      </c>
      <c r="B58" s="49" t="s">
        <v>37</v>
      </c>
      <c r="C58" s="95"/>
      <c r="D58" s="56">
        <f>1350+4000+50</f>
        <v>5400</v>
      </c>
      <c r="E58" s="49"/>
      <c r="F58" s="49"/>
      <c r="G58" s="42"/>
      <c r="H58" s="46"/>
      <c r="I58" s="7" t="s">
        <v>130</v>
      </c>
    </row>
    <row r="59" spans="1:9" ht="18.75" hidden="1">
      <c r="A59" s="18" t="s">
        <v>49</v>
      </c>
      <c r="B59" s="18" t="s">
        <v>38</v>
      </c>
      <c r="C59" s="95"/>
      <c r="D59" s="50"/>
      <c r="E59" s="49"/>
      <c r="F59" s="49"/>
      <c r="G59" s="42"/>
      <c r="H59" s="46"/>
      <c r="I59" s="7"/>
    </row>
    <row r="60" spans="1:9" ht="18.75" hidden="1">
      <c r="A60" s="18" t="s">
        <v>49</v>
      </c>
      <c r="B60" s="18" t="s">
        <v>38</v>
      </c>
      <c r="C60" s="95"/>
      <c r="D60" s="50"/>
      <c r="E60" s="49"/>
      <c r="F60" s="49"/>
      <c r="G60" s="42"/>
      <c r="H60" s="46"/>
      <c r="I60" s="7"/>
    </row>
    <row r="61" spans="1:9" ht="18.75" hidden="1">
      <c r="A61" s="17" t="s">
        <v>49</v>
      </c>
      <c r="B61" s="18" t="s">
        <v>38</v>
      </c>
      <c r="C61" s="95"/>
      <c r="D61" s="45"/>
      <c r="E61" s="49"/>
      <c r="F61" s="49"/>
      <c r="G61" s="42"/>
      <c r="H61" s="18"/>
      <c r="I61" s="7"/>
    </row>
    <row r="62" spans="1:9" ht="18.75" hidden="1">
      <c r="A62" s="17" t="s">
        <v>50</v>
      </c>
      <c r="B62" s="49" t="s">
        <v>39</v>
      </c>
      <c r="C62" s="95"/>
      <c r="D62" s="57"/>
      <c r="E62" s="49"/>
      <c r="F62" s="49"/>
      <c r="G62" s="42"/>
      <c r="H62" s="18"/>
      <c r="I62" s="7"/>
    </row>
    <row r="63" spans="1:9" ht="18.75" hidden="1">
      <c r="A63" s="13" t="s">
        <v>55</v>
      </c>
      <c r="B63" s="38" t="s">
        <v>54</v>
      </c>
      <c r="C63" s="95"/>
      <c r="D63" s="50"/>
      <c r="E63" s="49"/>
      <c r="F63" s="49"/>
      <c r="G63" s="42"/>
      <c r="H63" s="46"/>
      <c r="I63" s="7"/>
    </row>
    <row r="64" spans="1:9" ht="18.75" hidden="1">
      <c r="A64" s="18" t="s">
        <v>51</v>
      </c>
      <c r="B64" s="49" t="s">
        <v>40</v>
      </c>
      <c r="C64" s="95"/>
      <c r="D64" s="50"/>
      <c r="E64" s="49"/>
      <c r="F64" s="49"/>
      <c r="G64" s="42"/>
      <c r="H64" s="46"/>
      <c r="I64" s="7"/>
    </row>
    <row r="65" spans="1:9" ht="18.75" hidden="1">
      <c r="A65" s="17" t="s">
        <v>51</v>
      </c>
      <c r="B65" s="49" t="s">
        <v>40</v>
      </c>
      <c r="C65" s="95"/>
      <c r="D65" s="45"/>
      <c r="E65" s="49"/>
      <c r="F65" s="49"/>
      <c r="G65" s="42"/>
      <c r="H65" s="18"/>
      <c r="I65" s="7"/>
    </row>
    <row r="66" spans="1:9" ht="18.75" hidden="1">
      <c r="A66" s="18" t="s">
        <v>52</v>
      </c>
      <c r="B66" s="49" t="s">
        <v>41</v>
      </c>
      <c r="C66" s="95"/>
      <c r="D66" s="50"/>
      <c r="E66" s="49"/>
      <c r="F66" s="49"/>
      <c r="G66" s="42"/>
      <c r="H66" s="46"/>
      <c r="I66" s="7"/>
    </row>
    <row r="67" spans="1:9" ht="18.75" hidden="1">
      <c r="A67" s="18" t="s">
        <v>52</v>
      </c>
      <c r="B67" s="49" t="s">
        <v>41</v>
      </c>
      <c r="C67" s="95"/>
      <c r="D67" s="50"/>
      <c r="E67" s="49"/>
      <c r="F67" s="49"/>
      <c r="G67" s="42"/>
      <c r="H67" s="46"/>
      <c r="I67" s="7"/>
    </row>
    <row r="68" spans="1:9" ht="33.75" customHeight="1">
      <c r="A68" s="18" t="s">
        <v>52</v>
      </c>
      <c r="B68" s="49" t="s">
        <v>41</v>
      </c>
      <c r="C68" s="95"/>
      <c r="D68" s="45">
        <f>5000-4000</f>
        <v>1000</v>
      </c>
      <c r="E68" s="49"/>
      <c r="F68" s="49"/>
      <c r="G68" s="42"/>
      <c r="H68" s="18"/>
      <c r="I68" s="7"/>
    </row>
    <row r="69" spans="1:9" ht="37.5">
      <c r="A69" s="17" t="s">
        <v>53</v>
      </c>
      <c r="B69" s="58" t="s">
        <v>133</v>
      </c>
      <c r="C69" s="95"/>
      <c r="D69" s="53">
        <f>5000-50+28000-200</f>
        <v>32750</v>
      </c>
      <c r="E69" s="49"/>
      <c r="F69" s="49"/>
      <c r="G69" s="42"/>
      <c r="H69" s="18"/>
      <c r="I69" s="7"/>
    </row>
    <row r="70" spans="1:9" ht="18.75">
      <c r="A70" s="18"/>
      <c r="B70" s="18"/>
      <c r="C70" s="96"/>
      <c r="D70" s="45"/>
      <c r="E70" s="49"/>
      <c r="F70" s="49"/>
      <c r="G70" s="42"/>
      <c r="H70" s="18"/>
      <c r="I70" s="7"/>
    </row>
    <row r="71" spans="1:9" ht="18.75">
      <c r="A71" s="18"/>
      <c r="B71" s="17" t="s">
        <v>57</v>
      </c>
      <c r="C71" s="59"/>
      <c r="D71" s="45">
        <f>SUM(D47:D70)</f>
        <v>78317.55</v>
      </c>
      <c r="E71" s="55"/>
      <c r="F71" s="49"/>
      <c r="G71" s="42"/>
      <c r="H71" s="46"/>
      <c r="I71" s="7"/>
    </row>
    <row r="72" spans="1:9" ht="15.75">
      <c r="A72" s="7"/>
      <c r="B72" s="7"/>
      <c r="C72" s="9"/>
      <c r="D72" s="7"/>
      <c r="E72" s="7"/>
      <c r="F72" s="7"/>
      <c r="H72" s="7"/>
      <c r="I72" s="7"/>
    </row>
    <row r="73" spans="1:9" ht="18.75">
      <c r="A73" s="18" t="s">
        <v>62</v>
      </c>
      <c r="B73" s="49" t="s">
        <v>58</v>
      </c>
      <c r="C73" s="82">
        <v>2271</v>
      </c>
      <c r="D73" s="46"/>
      <c r="E73" s="49"/>
      <c r="F73" s="49"/>
      <c r="G73" s="42"/>
      <c r="H73" s="46"/>
      <c r="I73" s="7"/>
    </row>
    <row r="74" spans="1:9" ht="18.75">
      <c r="A74" s="18"/>
      <c r="B74" s="18"/>
      <c r="C74" s="82"/>
      <c r="D74" s="45"/>
      <c r="E74" s="49"/>
      <c r="F74" s="49"/>
      <c r="G74" s="42"/>
      <c r="H74" s="45"/>
      <c r="I74" s="6"/>
    </row>
    <row r="75" spans="1:9" ht="18.75">
      <c r="A75" s="18"/>
      <c r="B75" s="17" t="s">
        <v>71</v>
      </c>
      <c r="C75" s="59"/>
      <c r="D75" s="45">
        <f>SUM(D73:D74)</f>
        <v>0</v>
      </c>
      <c r="E75" s="49"/>
      <c r="F75" s="49"/>
      <c r="G75" s="42"/>
      <c r="H75" s="46"/>
      <c r="I75" s="6"/>
    </row>
    <row r="76" spans="1:9" ht="18.75">
      <c r="A76" s="18"/>
      <c r="B76" s="18"/>
      <c r="C76" s="59"/>
      <c r="D76" s="45"/>
      <c r="E76" s="49"/>
      <c r="F76" s="49"/>
      <c r="G76" s="42"/>
      <c r="H76" s="18"/>
      <c r="I76" s="6"/>
    </row>
    <row r="77" spans="1:9" ht="27.75" customHeight="1">
      <c r="A77" s="18" t="s">
        <v>63</v>
      </c>
      <c r="B77" s="18" t="s">
        <v>59</v>
      </c>
      <c r="C77" s="82">
        <v>2272</v>
      </c>
      <c r="D77" s="46">
        <f>1861.92</f>
        <v>1861.92</v>
      </c>
      <c r="E77" s="49"/>
      <c r="F77" s="49"/>
      <c r="G77" s="42"/>
      <c r="H77" s="46"/>
      <c r="I77" s="32" t="s">
        <v>113</v>
      </c>
    </row>
    <row r="78" spans="1:9" ht="27" customHeight="1">
      <c r="A78" s="18" t="s">
        <v>64</v>
      </c>
      <c r="B78" s="18" t="s">
        <v>60</v>
      </c>
      <c r="C78" s="82"/>
      <c r="D78" s="46">
        <f>1438.08</f>
        <v>1438.08</v>
      </c>
      <c r="E78" s="49"/>
      <c r="F78" s="49"/>
      <c r="G78" s="42"/>
      <c r="H78" s="46"/>
      <c r="I78" s="7" t="s">
        <v>113</v>
      </c>
    </row>
    <row r="79" spans="1:9" ht="18.75">
      <c r="A79" s="18"/>
      <c r="B79" s="18"/>
      <c r="C79" s="82"/>
      <c r="D79" s="45"/>
      <c r="E79" s="49"/>
      <c r="F79" s="49"/>
      <c r="G79" s="42"/>
      <c r="H79" s="18"/>
      <c r="I79" s="6"/>
    </row>
    <row r="80" spans="1:9" ht="18.75">
      <c r="A80" s="18"/>
      <c r="B80" s="18"/>
      <c r="C80" s="59"/>
      <c r="D80" s="45"/>
      <c r="E80" s="49"/>
      <c r="F80" s="49"/>
      <c r="G80" s="42"/>
      <c r="H80" s="18"/>
      <c r="I80" s="6"/>
    </row>
    <row r="81" spans="1:9" ht="18.75">
      <c r="A81" s="18"/>
      <c r="B81" s="17" t="s">
        <v>72</v>
      </c>
      <c r="C81" s="59"/>
      <c r="D81" s="45">
        <f>SUM(D77:D80)</f>
        <v>3300</v>
      </c>
      <c r="E81" s="49"/>
      <c r="F81" s="49"/>
      <c r="G81" s="42"/>
      <c r="H81" s="46"/>
      <c r="I81" s="6"/>
    </row>
    <row r="82" spans="1:9" ht="18.75">
      <c r="A82" s="18"/>
      <c r="B82" s="18"/>
      <c r="C82" s="59"/>
      <c r="D82" s="46"/>
      <c r="E82" s="49"/>
      <c r="F82" s="49"/>
      <c r="G82" s="42"/>
      <c r="H82" s="18"/>
      <c r="I82" s="33"/>
    </row>
    <row r="83" spans="1:9" ht="18.75">
      <c r="A83" s="18" t="s">
        <v>65</v>
      </c>
      <c r="B83" s="18" t="s">
        <v>61</v>
      </c>
      <c r="C83" s="82">
        <v>2273</v>
      </c>
      <c r="D83" s="46">
        <f>35664</f>
        <v>35664</v>
      </c>
      <c r="E83" s="49"/>
      <c r="F83" s="49"/>
      <c r="G83" s="42"/>
      <c r="H83" s="46"/>
      <c r="I83" s="33" t="s">
        <v>113</v>
      </c>
    </row>
    <row r="84" spans="1:9" ht="18.75">
      <c r="A84" s="49"/>
      <c r="B84" s="18"/>
      <c r="C84" s="82"/>
      <c r="D84" s="45"/>
      <c r="E84" s="49"/>
      <c r="F84" s="49"/>
      <c r="G84" s="42"/>
      <c r="H84" s="49"/>
      <c r="I84" s="6"/>
    </row>
    <row r="85" spans="1:9" ht="18.75">
      <c r="A85" s="49"/>
      <c r="B85" s="18"/>
      <c r="C85" s="82"/>
      <c r="D85" s="45"/>
      <c r="E85" s="49"/>
      <c r="F85" s="49"/>
      <c r="G85" s="42"/>
      <c r="H85" s="49"/>
      <c r="I85" s="6"/>
    </row>
    <row r="86" spans="1:9" ht="18.75">
      <c r="A86" s="49"/>
      <c r="B86" s="17" t="s">
        <v>73</v>
      </c>
      <c r="C86" s="59"/>
      <c r="D86" s="45">
        <f>SUM(D83:D85)</f>
        <v>35664</v>
      </c>
      <c r="E86" s="49"/>
      <c r="F86" s="49"/>
      <c r="G86" s="42"/>
      <c r="H86" s="46"/>
      <c r="I86" s="6"/>
    </row>
    <row r="87" spans="1:9" ht="18.75">
      <c r="A87" s="49"/>
      <c r="B87" s="17"/>
      <c r="C87" s="59"/>
      <c r="D87" s="45"/>
      <c r="E87" s="49"/>
      <c r="F87" s="49"/>
      <c r="G87" s="42"/>
      <c r="H87" s="45"/>
      <c r="I87" s="6"/>
    </row>
    <row r="88" spans="1:9" ht="52.5" customHeight="1">
      <c r="A88" s="18" t="s">
        <v>67</v>
      </c>
      <c r="B88" s="49" t="s">
        <v>66</v>
      </c>
      <c r="C88" s="82">
        <v>2282</v>
      </c>
      <c r="D88" s="46">
        <f>1500+700</f>
        <v>2200</v>
      </c>
      <c r="E88" s="49"/>
      <c r="F88" s="49"/>
      <c r="G88" s="42"/>
      <c r="H88" s="46"/>
      <c r="I88" s="7"/>
    </row>
    <row r="89" spans="1:9" ht="45" customHeight="1">
      <c r="A89" s="18" t="s">
        <v>67</v>
      </c>
      <c r="B89" s="49" t="s">
        <v>66</v>
      </c>
      <c r="C89" s="82"/>
      <c r="D89" s="46">
        <v>300</v>
      </c>
      <c r="E89" s="49"/>
      <c r="F89" s="49"/>
      <c r="G89" s="42"/>
      <c r="H89" s="46"/>
      <c r="I89" s="7"/>
    </row>
    <row r="90" spans="1:9" ht="27.75" customHeight="1">
      <c r="A90" s="49"/>
      <c r="B90" s="17" t="s">
        <v>74</v>
      </c>
      <c r="C90" s="59"/>
      <c r="D90" s="45">
        <f>SUM(D88:D89)</f>
        <v>2500</v>
      </c>
      <c r="E90" s="49"/>
      <c r="F90" s="49"/>
      <c r="G90" s="42"/>
      <c r="H90" s="46"/>
      <c r="I90" s="6"/>
    </row>
    <row r="91" spans="1:9" ht="18.75">
      <c r="A91" s="49"/>
      <c r="B91" s="18"/>
      <c r="C91" s="59"/>
      <c r="D91" s="45"/>
      <c r="E91" s="49"/>
      <c r="F91" s="49"/>
      <c r="G91" s="42"/>
      <c r="H91" s="49"/>
      <c r="I91" s="6"/>
    </row>
    <row r="92" spans="1:9" ht="93.75" hidden="1">
      <c r="A92" s="58" t="s">
        <v>69</v>
      </c>
      <c r="B92" s="58" t="s">
        <v>68</v>
      </c>
      <c r="C92" s="82">
        <v>3110</v>
      </c>
      <c r="D92" s="53"/>
      <c r="E92" s="49"/>
      <c r="F92" s="49"/>
      <c r="G92" s="42"/>
      <c r="H92" s="58"/>
      <c r="I92" s="7"/>
    </row>
    <row r="93" spans="1:9" ht="18.75">
      <c r="A93" s="83" t="s">
        <v>102</v>
      </c>
      <c r="B93" s="85" t="s">
        <v>101</v>
      </c>
      <c r="C93" s="82"/>
      <c r="D93" s="87">
        <v>20000</v>
      </c>
      <c r="E93" s="49"/>
      <c r="F93" s="49"/>
      <c r="G93" s="42"/>
      <c r="H93" s="55"/>
      <c r="I93" s="7"/>
    </row>
    <row r="94" spans="1:9" ht="60.75" customHeight="1">
      <c r="A94" s="84"/>
      <c r="B94" s="86"/>
      <c r="C94" s="82"/>
      <c r="D94" s="88"/>
      <c r="E94" s="49"/>
      <c r="F94" s="49"/>
      <c r="G94" s="42"/>
      <c r="H94" s="55"/>
      <c r="I94" s="7"/>
    </row>
    <row r="95" spans="1:9" ht="28.5" customHeight="1" thickBot="1">
      <c r="A95" s="15"/>
      <c r="B95" s="19" t="s">
        <v>70</v>
      </c>
      <c r="C95" s="5"/>
      <c r="D95" s="24">
        <f>SUM(D92:D94)</f>
        <v>20000</v>
      </c>
      <c r="E95" s="21"/>
      <c r="F95" s="21"/>
      <c r="H95" s="20"/>
      <c r="I95" s="21"/>
    </row>
    <row r="96" spans="2:9" ht="16.5" thickBot="1">
      <c r="B96" s="4"/>
      <c r="C96" s="3"/>
      <c r="D96" s="3"/>
      <c r="E96" s="3"/>
      <c r="F96" s="3"/>
      <c r="H96" s="3"/>
      <c r="I96" s="3"/>
    </row>
    <row r="97" spans="2:8" ht="15.75">
      <c r="B97" s="1"/>
      <c r="H97" s="12"/>
    </row>
    <row r="98" spans="2:8" ht="15.75">
      <c r="B98" s="1"/>
      <c r="H98" s="12"/>
    </row>
    <row r="99" spans="2:8" ht="18.75">
      <c r="B99" s="61" t="s">
        <v>131</v>
      </c>
      <c r="C99" s="42"/>
      <c r="D99" s="42"/>
      <c r="H99" s="12"/>
    </row>
    <row r="100" spans="2:8" ht="18.75">
      <c r="B100" s="61"/>
      <c r="C100" s="42"/>
      <c r="D100" s="42"/>
      <c r="H100" s="12"/>
    </row>
    <row r="101" spans="2:8" ht="18.75">
      <c r="B101" s="61"/>
      <c r="C101" s="42"/>
      <c r="D101" s="42"/>
      <c r="H101" s="12"/>
    </row>
    <row r="102" spans="2:8" ht="15.75">
      <c r="B102" s="1"/>
      <c r="H102" s="12"/>
    </row>
    <row r="103" spans="2:8" ht="18.75">
      <c r="B103" s="62" t="s">
        <v>103</v>
      </c>
      <c r="C103" s="63" t="s">
        <v>76</v>
      </c>
      <c r="D103" s="64"/>
      <c r="E103" s="61" t="s">
        <v>78</v>
      </c>
      <c r="F103" s="61"/>
      <c r="H103" s="12"/>
    </row>
    <row r="104" spans="2:8" ht="18.75">
      <c r="B104" s="65"/>
      <c r="C104" s="42"/>
      <c r="D104" s="42"/>
      <c r="E104" s="61" t="s">
        <v>77</v>
      </c>
      <c r="F104" s="61"/>
      <c r="H104" s="12"/>
    </row>
    <row r="105" spans="2:8" ht="18.75">
      <c r="B105" s="65" t="s">
        <v>12</v>
      </c>
      <c r="C105" s="42"/>
      <c r="D105" s="42"/>
      <c r="E105" s="61"/>
      <c r="F105" s="61"/>
      <c r="H105" s="12"/>
    </row>
    <row r="106" spans="2:6" ht="18.75">
      <c r="B106" s="61"/>
      <c r="C106" s="42"/>
      <c r="D106" s="42"/>
      <c r="E106" s="61"/>
      <c r="F106" s="61"/>
    </row>
    <row r="107" spans="2:6" ht="18.75">
      <c r="B107" s="61" t="s">
        <v>13</v>
      </c>
      <c r="C107" s="66"/>
      <c r="D107" s="64"/>
      <c r="E107" s="61" t="s">
        <v>79</v>
      </c>
      <c r="F107" s="61"/>
    </row>
    <row r="108" spans="2:6" ht="18.75">
      <c r="B108" s="65"/>
      <c r="D108" s="42"/>
      <c r="E108" s="62" t="s">
        <v>14</v>
      </c>
      <c r="F108" s="62"/>
    </row>
    <row r="109" ht="15.75">
      <c r="B109" s="1"/>
    </row>
  </sheetData>
  <mergeCells count="16">
    <mergeCell ref="A13:H13"/>
    <mergeCell ref="C92:C94"/>
    <mergeCell ref="A9:H9"/>
    <mergeCell ref="A10:H10"/>
    <mergeCell ref="A11:H11"/>
    <mergeCell ref="A12:H12"/>
    <mergeCell ref="C77:C79"/>
    <mergeCell ref="C17:C42"/>
    <mergeCell ref="D93:D94"/>
    <mergeCell ref="A16:B16"/>
    <mergeCell ref="C73:C74"/>
    <mergeCell ref="C45:C70"/>
    <mergeCell ref="A93:A94"/>
    <mergeCell ref="B93:B94"/>
    <mergeCell ref="C88:C89"/>
    <mergeCell ref="C83:C85"/>
  </mergeCells>
  <printOptions horizontalCentered="1"/>
  <pageMargins left="0.7874015748031497" right="0.7874015748031497" top="0.5905511811023623" bottom="0.1968503937007874" header="0.31496062992125984" footer="0.31496062992125984"/>
  <pageSetup fitToHeight="2" horizontalDpi="600" verticalDpi="600" orientation="portrait" paperSize="9" scale="35" r:id="rId1"/>
  <ignoredErrors>
    <ignoredError sqref="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2015-03-16T13:08:49Z</cp:lastPrinted>
  <dcterms:created xsi:type="dcterms:W3CDTF">1996-10-08T23:32:33Z</dcterms:created>
  <dcterms:modified xsi:type="dcterms:W3CDTF">2015-04-07T10:23:56Z</dcterms:modified>
  <cp:category/>
  <cp:version/>
  <cp:contentType/>
  <cp:contentStatus/>
</cp:coreProperties>
</file>